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eminare Coachings\Web-Seminare\2024_01_08_Fomalhaut_und_Gomeisia\"/>
    </mc:Choice>
  </mc:AlternateContent>
  <bookViews>
    <workbookView xWindow="0" yWindow="0" windowWidth="28800" windowHeight="12885"/>
  </bookViews>
  <sheets>
    <sheet name="ab 2024 mit Kinder" sheetId="1" r:id="rId1"/>
    <sheet name="ab 2024 ohne Kinder" sheetId="2" r:id="rId2"/>
    <sheet name="ab 2024 Sachsen ohne Kinder" sheetId="3" r:id="rId3"/>
    <sheet name="ab 2024 Sachen mit Kinder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F34" i="4" s="1"/>
  <c r="H34" i="4" s="1"/>
  <c r="F26" i="4"/>
  <c r="H36" i="4" s="1"/>
  <c r="D21" i="4"/>
  <c r="F14" i="4"/>
  <c r="B17" i="4" s="1"/>
  <c r="E9" i="4"/>
  <c r="D9" i="4"/>
  <c r="C9" i="4"/>
  <c r="H8" i="4"/>
  <c r="H7" i="4"/>
  <c r="D33" i="4" s="1"/>
  <c r="L4" i="4"/>
  <c r="L8" i="4" s="1"/>
  <c r="L11" i="4" s="1"/>
  <c r="H4" i="4"/>
  <c r="D32" i="4" s="1"/>
  <c r="H3" i="4"/>
  <c r="D18" i="4" s="1"/>
  <c r="D30" i="4" s="1"/>
  <c r="L2" i="4"/>
  <c r="H2" i="4"/>
  <c r="D17" i="4" s="1"/>
  <c r="D29" i="4" s="1"/>
  <c r="E35" i="3"/>
  <c r="F35" i="3" s="1"/>
  <c r="E34" i="3"/>
  <c r="F34" i="3" s="1"/>
  <c r="H34" i="3" s="1"/>
  <c r="D33" i="3"/>
  <c r="E33" i="3" s="1"/>
  <c r="F33" i="3" s="1"/>
  <c r="H33" i="3" s="1"/>
  <c r="I33" i="3" s="1"/>
  <c r="B29" i="3"/>
  <c r="F26" i="3"/>
  <c r="H35" i="3" s="1"/>
  <c r="D21" i="3"/>
  <c r="D17" i="3"/>
  <c r="D29" i="3" s="1"/>
  <c r="L11" i="3"/>
  <c r="E9" i="3"/>
  <c r="D9" i="3"/>
  <c r="C9" i="3"/>
  <c r="F14" i="3" s="1"/>
  <c r="L8" i="3"/>
  <c r="H8" i="3"/>
  <c r="H7" i="3"/>
  <c r="L4" i="3"/>
  <c r="H4" i="3"/>
  <c r="D32" i="3" s="1"/>
  <c r="H3" i="3"/>
  <c r="D18" i="3" s="1"/>
  <c r="D30" i="3" s="1"/>
  <c r="L2" i="3"/>
  <c r="H2" i="3"/>
  <c r="G36" i="2"/>
  <c r="F26" i="2"/>
  <c r="B29" i="2" s="1"/>
  <c r="D23" i="2"/>
  <c r="D19" i="2"/>
  <c r="D30" i="2" s="1"/>
  <c r="F15" i="2"/>
  <c r="B18" i="2" s="1"/>
  <c r="H6" i="2"/>
  <c r="J2" i="2" s="1"/>
  <c r="H5" i="2"/>
  <c r="D33" i="2" s="1"/>
  <c r="E33" i="2" s="1"/>
  <c r="F33" i="2" s="1"/>
  <c r="H33" i="2" s="1"/>
  <c r="H4" i="2"/>
  <c r="D21" i="2" s="1"/>
  <c r="H3" i="2"/>
  <c r="H2" i="2"/>
  <c r="D18" i="2" s="1"/>
  <c r="D29" i="2" s="1"/>
  <c r="F26" i="1"/>
  <c r="G36" i="1" s="1"/>
  <c r="D21" i="1"/>
  <c r="F15" i="1"/>
  <c r="B18" i="1" s="1"/>
  <c r="H6" i="1"/>
  <c r="J2" i="1" s="1"/>
  <c r="H5" i="1"/>
  <c r="D33" i="1" s="1"/>
  <c r="H4" i="1"/>
  <c r="D32" i="1" s="1"/>
  <c r="H3" i="1"/>
  <c r="D19" i="1" s="1"/>
  <c r="D30" i="1" s="1"/>
  <c r="H2" i="1"/>
  <c r="D18" i="1" s="1"/>
  <c r="D29" i="1" s="1"/>
  <c r="E22" i="4" l="1"/>
  <c r="F22" i="4" s="1"/>
  <c r="E17" i="4"/>
  <c r="F17" i="4" s="1"/>
  <c r="G17" i="4" s="1"/>
  <c r="E21" i="4"/>
  <c r="F21" i="4" s="1"/>
  <c r="G21" i="4" s="1"/>
  <c r="H21" i="4" s="1"/>
  <c r="E18" i="4"/>
  <c r="F18" i="4" s="1"/>
  <c r="G18" i="4" s="1"/>
  <c r="B29" i="4"/>
  <c r="D20" i="4"/>
  <c r="E20" i="4" s="1"/>
  <c r="F20" i="4" s="1"/>
  <c r="E33" i="4"/>
  <c r="F33" i="4" s="1"/>
  <c r="H33" i="4" s="1"/>
  <c r="I33" i="4" s="1"/>
  <c r="E35" i="4"/>
  <c r="F35" i="4" s="1"/>
  <c r="E32" i="4"/>
  <c r="F32" i="4" s="1"/>
  <c r="H32" i="4" s="1"/>
  <c r="I32" i="4" s="1"/>
  <c r="H35" i="4"/>
  <c r="I36" i="4" s="1"/>
  <c r="H36" i="3"/>
  <c r="I36" i="3" s="1"/>
  <c r="B17" i="3"/>
  <c r="E29" i="3"/>
  <c r="F29" i="3" s="1"/>
  <c r="E30" i="3"/>
  <c r="F30" i="3" s="1"/>
  <c r="E32" i="3"/>
  <c r="F32" i="3" s="1"/>
  <c r="H32" i="3" s="1"/>
  <c r="I32" i="3" s="1"/>
  <c r="D20" i="3"/>
  <c r="E21" i="2"/>
  <c r="F21" i="2" s="1"/>
  <c r="E18" i="2"/>
  <c r="F18" i="2" s="1"/>
  <c r="G18" i="2" s="1"/>
  <c r="E23" i="2"/>
  <c r="F23" i="2" s="1"/>
  <c r="E19" i="2"/>
  <c r="F19" i="2" s="1"/>
  <c r="G19" i="2" s="1"/>
  <c r="I30" i="2" s="1"/>
  <c r="E30" i="2"/>
  <c r="F30" i="2" s="1"/>
  <c r="E29" i="2"/>
  <c r="F29" i="2" s="1"/>
  <c r="H30" i="2" s="1"/>
  <c r="D22" i="2"/>
  <c r="E22" i="2" s="1"/>
  <c r="F22" i="2" s="1"/>
  <c r="G22" i="2" s="1"/>
  <c r="H22" i="2" s="1"/>
  <c r="J33" i="2" s="1"/>
  <c r="E32" i="2"/>
  <c r="F32" i="2" s="1"/>
  <c r="H32" i="2" s="1"/>
  <c r="D35" i="2"/>
  <c r="E35" i="2" s="1"/>
  <c r="F35" i="2" s="1"/>
  <c r="G35" i="2" s="1"/>
  <c r="H36" i="2" s="1"/>
  <c r="D32" i="2"/>
  <c r="E19" i="1"/>
  <c r="F19" i="1" s="1"/>
  <c r="G19" i="1" s="1"/>
  <c r="E18" i="1"/>
  <c r="F18" i="1" s="1"/>
  <c r="G18" i="1" s="1"/>
  <c r="E21" i="1"/>
  <c r="F21" i="1" s="1"/>
  <c r="D22" i="1"/>
  <c r="E22" i="1" s="1"/>
  <c r="F22" i="1" s="1"/>
  <c r="G22" i="1" s="1"/>
  <c r="H22" i="1" s="1"/>
  <c r="J33" i="1" s="1"/>
  <c r="E32" i="1"/>
  <c r="F32" i="1" s="1"/>
  <c r="H32" i="1" s="1"/>
  <c r="D35" i="1"/>
  <c r="E35" i="1"/>
  <c r="F35" i="1" s="1"/>
  <c r="G35" i="1" s="1"/>
  <c r="H36" i="1" s="1"/>
  <c r="B29" i="1"/>
  <c r="D23" i="1"/>
  <c r="E23" i="1" s="1"/>
  <c r="F23" i="1" s="1"/>
  <c r="E33" i="1"/>
  <c r="F33" i="1" s="1"/>
  <c r="H33" i="1" s="1"/>
  <c r="G20" i="4" l="1"/>
  <c r="H20" i="4"/>
  <c r="J32" i="4" s="1"/>
  <c r="E30" i="4"/>
  <c r="F30" i="4" s="1"/>
  <c r="E29" i="4"/>
  <c r="F29" i="4" s="1"/>
  <c r="H30" i="4" s="1"/>
  <c r="I30" i="4" s="1"/>
  <c r="J33" i="4"/>
  <c r="H18" i="4"/>
  <c r="J30" i="4" s="1"/>
  <c r="H22" i="4"/>
  <c r="J36" i="4" s="1"/>
  <c r="G22" i="4"/>
  <c r="H30" i="3"/>
  <c r="I30" i="3" s="1"/>
  <c r="E20" i="3"/>
  <c r="F20" i="3" s="1"/>
  <c r="E17" i="3"/>
  <c r="F17" i="3" s="1"/>
  <c r="G17" i="3" s="1"/>
  <c r="E22" i="3"/>
  <c r="F22" i="3" s="1"/>
  <c r="E21" i="3"/>
  <c r="F21" i="3" s="1"/>
  <c r="G21" i="3" s="1"/>
  <c r="H21" i="3" s="1"/>
  <c r="J33" i="3" s="1"/>
  <c r="E18" i="3"/>
  <c r="F18" i="3" s="1"/>
  <c r="G18" i="3" s="1"/>
  <c r="G21" i="2"/>
  <c r="J32" i="2" s="1"/>
  <c r="H21" i="2"/>
  <c r="H19" i="2"/>
  <c r="I29" i="2"/>
  <c r="J30" i="2" s="1"/>
  <c r="H23" i="2"/>
  <c r="G23" i="2"/>
  <c r="H23" i="1"/>
  <c r="G23" i="1"/>
  <c r="E29" i="1"/>
  <c r="F29" i="1" s="1"/>
  <c r="E30" i="1"/>
  <c r="F30" i="1" s="1"/>
  <c r="I30" i="1" s="1"/>
  <c r="H21" i="1"/>
  <c r="G21" i="1"/>
  <c r="J32" i="1" s="1"/>
  <c r="H19" i="1"/>
  <c r="I29" i="1"/>
  <c r="H22" i="3" l="1"/>
  <c r="J36" i="3" s="1"/>
  <c r="G22" i="3"/>
  <c r="H18" i="3"/>
  <c r="J30" i="3" s="1"/>
  <c r="G20" i="3"/>
  <c r="H20" i="3"/>
  <c r="J32" i="3" s="1"/>
  <c r="I24" i="2"/>
  <c r="J35" i="2"/>
  <c r="J30" i="1"/>
  <c r="H30" i="1"/>
  <c r="J35" i="1"/>
  <c r="I24" i="1"/>
</calcChain>
</file>

<file path=xl/sharedStrings.xml><?xml version="1.0" encoding="utf-8"?>
<sst xmlns="http://schemas.openxmlformats.org/spreadsheetml/2006/main" count="353" uniqueCount="79">
  <si>
    <t>ab Januar 2024</t>
  </si>
  <si>
    <t>Beitrag</t>
  </si>
  <si>
    <t>Satz</t>
  </si>
  <si>
    <t>halber Satz</t>
  </si>
  <si>
    <t>AE</t>
  </si>
  <si>
    <t>Arbeitsentgelt</t>
  </si>
  <si>
    <t>KV</t>
  </si>
  <si>
    <t>KK-Beitragssatz + ZB</t>
  </si>
  <si>
    <t>G</t>
  </si>
  <si>
    <t>Geringfügigkeitsgrenze</t>
  </si>
  <si>
    <t>ZB</t>
  </si>
  <si>
    <t>Engeltgrenze Übergangsbereich</t>
  </si>
  <si>
    <t>RV</t>
  </si>
  <si>
    <t>AV</t>
  </si>
  <si>
    <t>F</t>
  </si>
  <si>
    <t>(30% ./. GSV-Beitragssatz)</t>
  </si>
  <si>
    <t>bis 30.09.2022</t>
  </si>
  <si>
    <t>PV</t>
  </si>
  <si>
    <t>neuer Prozentsatz ab Juli 2023</t>
  </si>
  <si>
    <t>(28% ./. GSV-Beitragssatz)</t>
  </si>
  <si>
    <t>ab 01.10.2022</t>
  </si>
  <si>
    <t>ab 01.01.2023</t>
  </si>
  <si>
    <t>PV-Abschlag</t>
  </si>
  <si>
    <t>mit 2 Kindern</t>
  </si>
  <si>
    <t>ab dem 2 Kind je Kind 0,25% Abschlag</t>
  </si>
  <si>
    <t>(28% ./. 40,9% = GSV-Beitragssatz)</t>
  </si>
  <si>
    <t>ab 01.01.2024</t>
  </si>
  <si>
    <t>mit 3 Kindern</t>
  </si>
  <si>
    <t>mit 4 Kindern</t>
  </si>
  <si>
    <t>mit 5 Kindern</t>
  </si>
  <si>
    <t>A</t>
  </si>
  <si>
    <r>
      <rPr>
        <b/>
        <sz val="11"/>
        <color theme="1"/>
        <rFont val="Calibri"/>
        <family val="2"/>
        <scheme val="minor"/>
      </rPr>
      <t>Gesamtbeitrag</t>
    </r>
    <r>
      <rPr>
        <sz val="11"/>
        <color theme="1"/>
        <rFont val="Calibri"/>
        <family val="2"/>
        <scheme val="minor"/>
      </rPr>
      <t xml:space="preserve"> je Versicherungszweig</t>
    </r>
  </si>
  <si>
    <t xml:space="preserve">aus der beitragspflichtigen Einnahme, die sich nach der Formel (rechts) ermittelt: </t>
  </si>
  <si>
    <t>Gesamtbeitrag</t>
  </si>
  <si>
    <r>
      <t xml:space="preserve">Ermittlung der </t>
    </r>
    <r>
      <rPr>
        <b/>
        <sz val="11"/>
        <color theme="1"/>
        <rFont val="Calibri"/>
        <family val="2"/>
        <scheme val="minor"/>
      </rPr>
      <t>Beitragspflichtigen Einnahme für den Gesamtbeitrag</t>
    </r>
  </si>
  <si>
    <t>BE (Gesamt)</t>
  </si>
  <si>
    <t>Ermittlung des Gesamtbeitrages</t>
  </si>
  <si>
    <t>Beitragspflichtige Einnahme</t>
  </si>
  <si>
    <t>x</t>
  </si>
  <si>
    <t>halber Beitragssatz</t>
  </si>
  <si>
    <t>ergibt halber Beitrag</t>
  </si>
  <si>
    <t>kaufmännisch runden</t>
  </si>
  <si>
    <t>x2</t>
  </si>
  <si>
    <t xml:space="preserve">Kurzformel: </t>
  </si>
  <si>
    <t xml:space="preserve">abzüglich </t>
  </si>
  <si>
    <t>B</t>
  </si>
  <si>
    <r>
      <t xml:space="preserve">Beitragsanteil </t>
    </r>
    <r>
      <rPr>
        <b/>
        <sz val="11"/>
        <color theme="1"/>
        <rFont val="Calibri"/>
        <family val="2"/>
        <scheme val="minor"/>
      </rPr>
      <t>Arbeitnehmer</t>
    </r>
  </si>
  <si>
    <t>Arbeitnehmer-Anteil</t>
  </si>
  <si>
    <t>Arbeitgeber-Anteil</t>
  </si>
  <si>
    <r>
      <t xml:space="preserve">Ermittlung der </t>
    </r>
    <r>
      <rPr>
        <b/>
        <sz val="11"/>
        <color theme="1"/>
        <rFont val="Calibri"/>
        <family val="2"/>
        <scheme val="minor"/>
      </rPr>
      <t>Beitragspflichtigen Einnahme für den Arbeitnehmeranteil</t>
    </r>
  </si>
  <si>
    <t>BE (AN-Anteil)</t>
  </si>
  <si>
    <t>Ermittlung des Arbeitnehmeranteils</t>
  </si>
  <si>
    <t>(GSV-Beitrag ./. Arbeitnehmer-Anteil)</t>
  </si>
  <si>
    <t>Beitragspflichtige Einnahme    X</t>
  </si>
  <si>
    <t>vom AN allein zu tragen</t>
  </si>
  <si>
    <t>als beitragspflichtiger Einnahme AN-Anteil!</t>
  </si>
  <si>
    <t>aus beitragspflichtiger Einnahme GSV-Beitrag!</t>
  </si>
  <si>
    <t xml:space="preserve">*) Besonderheit PV-Beitragszuschlag Sachsen: Arbeitnehmer mit einem Beschäftigungsort in Sachsen tragen die Beiträge zur Pflegeversicherung in Höhe von 1% allein (§ 58 Absatz 3 Satz 1 SGB XI). </t>
  </si>
  <si>
    <t>PV-Beitragssatz</t>
  </si>
  <si>
    <t>./. 2</t>
  </si>
  <si>
    <t>PV Sachsen *)</t>
  </si>
  <si>
    <t>(AN-Anteil Sachsen)</t>
  </si>
  <si>
    <t>PV-Zuschlag</t>
  </si>
  <si>
    <t>zuzüglich dem Anteil, den der AN alleine trägt</t>
  </si>
  <si>
    <t>für Kinderlose AN</t>
  </si>
  <si>
    <t>Prozentsatz für PV-Beitrag AN-Anteil</t>
  </si>
  <si>
    <t>abzüglich</t>
  </si>
  <si>
    <t>ergibt</t>
  </si>
  <si>
    <t>*) siehe Besonderheit</t>
  </si>
  <si>
    <t>PV Sachsen</t>
  </si>
  <si>
    <t>Zuschlag aus beitragspflichtiger Einnahme GSV-Beitrag!</t>
  </si>
  <si>
    <t>AG-Anteil Sachsen</t>
  </si>
  <si>
    <t>oder</t>
  </si>
  <si>
    <t>Wert in D33 übernehmen</t>
  </si>
  <si>
    <t>(s. Lohnkonto)</t>
  </si>
  <si>
    <t>(s. Entgeltabrechnung)</t>
  </si>
  <si>
    <t>Entgeltabrechnung</t>
  </si>
  <si>
    <t>Lohnkonto</t>
  </si>
  <si>
    <t>Abschlag aus beitragspflichtiger Einnahme AN-Anteil!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</si>
</sst>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0.000%"/>
    <numFmt numFmtId="165" formatCode="0.0000000000"/>
    <numFmt numFmtId="166" formatCode="_-* #,##0.00\ &quot;€&quot;_-;\-* #,##0.00\ &quot;€&quot;_-;_-* &quot;-&quot;???\ &quot;€&quot;_-;_-@_-"/>
    <numFmt numFmtId="167" formatCode="_-* #,##0.000\ &quot;€&quot;_-;\-* #,##0.000\ &quot;€&quot;_-;_-* &quot;-&quot;?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u val="singleAccounting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44" fontId="0" fillId="0" borderId="1" xfId="1" applyFont="1" applyBorder="1"/>
    <xf numFmtId="10" fontId="0" fillId="0" borderId="0" xfId="0" applyNumberFormat="1" applyBorder="1"/>
    <xf numFmtId="10" fontId="0" fillId="0" borderId="0" xfId="2" applyNumberFormat="1" applyFont="1"/>
    <xf numFmtId="10" fontId="0" fillId="0" borderId="0" xfId="2" applyNumberFormat="1" applyFont="1" applyFill="1"/>
    <xf numFmtId="164" fontId="0" fillId="0" borderId="0" xfId="0" applyNumberFormat="1" applyFill="1" applyBorder="1" applyAlignment="1">
      <alignment horizontal="right"/>
    </xf>
    <xf numFmtId="10" fontId="0" fillId="0" borderId="0" xfId="2" applyNumberFormat="1" applyFont="1" applyFill="1" applyBorder="1"/>
    <xf numFmtId="44" fontId="3" fillId="0" borderId="0" xfId="1" applyFont="1"/>
    <xf numFmtId="10" fontId="0" fillId="0" borderId="1" xfId="0" applyNumberFormat="1" applyBorder="1"/>
    <xf numFmtId="0" fontId="0" fillId="0" borderId="0" xfId="0" applyFill="1" applyBorder="1" applyAlignment="1">
      <alignment horizontal="right"/>
    </xf>
    <xf numFmtId="44" fontId="4" fillId="0" borderId="0" xfId="1" applyFont="1"/>
    <xf numFmtId="10" fontId="3" fillId="2" borderId="0" xfId="0" applyNumberFormat="1" applyFont="1" applyFill="1" applyBorder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0" fontId="2" fillId="0" borderId="0" xfId="0" applyFont="1" applyFill="1"/>
    <xf numFmtId="0" fontId="4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3" xfId="0" applyNumberFormat="1" applyFill="1" applyBorder="1"/>
    <xf numFmtId="0" fontId="0" fillId="2" borderId="4" xfId="0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0" fillId="2" borderId="5" xfId="0" applyFill="1" applyBorder="1" applyAlignment="1">
      <alignment horizontal="center"/>
    </xf>
    <xf numFmtId="10" fontId="0" fillId="2" borderId="0" xfId="0" applyNumberFormat="1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10" fontId="0" fillId="2" borderId="8" xfId="0" applyNumberFormat="1" applyFill="1" applyBorder="1"/>
    <xf numFmtId="0" fontId="0" fillId="2" borderId="9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0" borderId="4" xfId="0" applyFill="1" applyBorder="1"/>
    <xf numFmtId="0" fontId="2" fillId="3" borderId="10" xfId="0" applyFont="1" applyFill="1" applyBorder="1"/>
    <xf numFmtId="0" fontId="2" fillId="0" borderId="2" xfId="0" applyFont="1" applyFill="1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5" xfId="0" applyFill="1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2" fillId="4" borderId="8" xfId="0" applyFont="1" applyFill="1" applyBorder="1"/>
    <xf numFmtId="44" fontId="2" fillId="4" borderId="8" xfId="0" applyNumberFormat="1" applyFont="1" applyFill="1" applyBorder="1"/>
    <xf numFmtId="0" fontId="0" fillId="0" borderId="9" xfId="0" applyFill="1" applyBorder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/>
    <xf numFmtId="0" fontId="0" fillId="0" borderId="0" xfId="0" applyAlignment="1">
      <alignment horizontal="left"/>
    </xf>
    <xf numFmtId="0" fontId="0" fillId="0" borderId="11" xfId="0" applyBorder="1"/>
    <xf numFmtId="165" fontId="5" fillId="0" borderId="5" xfId="0" applyNumberFormat="1" applyFont="1" applyFill="1" applyBorder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/>
    <xf numFmtId="44" fontId="2" fillId="4" borderId="0" xfId="0" applyNumberFormat="1" applyFont="1" applyFill="1"/>
    <xf numFmtId="10" fontId="0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0" xfId="0" applyNumberFormat="1" applyBorder="1"/>
    <xf numFmtId="0" fontId="5" fillId="0" borderId="5" xfId="0" applyFont="1" applyFill="1" applyBorder="1"/>
    <xf numFmtId="0" fontId="5" fillId="0" borderId="0" xfId="0" applyFont="1" applyFill="1" applyBorder="1"/>
    <xf numFmtId="44" fontId="0" fillId="0" borderId="11" xfId="0" applyNumberFormat="1" applyBorder="1"/>
    <xf numFmtId="44" fontId="0" fillId="0" borderId="5" xfId="0" applyNumberFormat="1" applyFill="1" applyBorder="1"/>
    <xf numFmtId="44" fontId="5" fillId="0" borderId="5" xfId="0" applyNumberFormat="1" applyFont="1" applyFill="1" applyBorder="1"/>
    <xf numFmtId="44" fontId="0" fillId="0" borderId="0" xfId="0" applyNumberFormat="1" applyBorder="1" applyAlignment="1">
      <alignment horizontal="center"/>
    </xf>
    <xf numFmtId="165" fontId="0" fillId="0" borderId="5" xfId="0" applyNumberFormat="1" applyFill="1" applyBorder="1"/>
    <xf numFmtId="165" fontId="0" fillId="0" borderId="0" xfId="0" applyNumberFormat="1" applyFill="1" applyBorder="1"/>
    <xf numFmtId="0" fontId="0" fillId="0" borderId="0" xfId="0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/>
    <xf numFmtId="44" fontId="2" fillId="0" borderId="5" xfId="0" applyNumberFormat="1" applyFont="1" applyFill="1" applyBorder="1"/>
    <xf numFmtId="0" fontId="0" fillId="3" borderId="4" xfId="0" applyFill="1" applyBorder="1"/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44" fontId="2" fillId="5" borderId="8" xfId="0" applyNumberFormat="1" applyFont="1" applyFill="1" applyBorder="1"/>
    <xf numFmtId="0" fontId="2" fillId="0" borderId="12" xfId="0" applyFont="1" applyFill="1" applyBorder="1"/>
    <xf numFmtId="0" fontId="0" fillId="0" borderId="7" xfId="0" applyFill="1" applyBorder="1"/>
    <xf numFmtId="0" fontId="0" fillId="0" borderId="9" xfId="0" applyBorder="1"/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4" borderId="0" xfId="0" applyFont="1" applyFill="1" applyBorder="1"/>
    <xf numFmtId="44" fontId="2" fillId="5" borderId="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4" fontId="2" fillId="0" borderId="11" xfId="0" applyNumberFormat="1" applyFont="1" applyBorder="1"/>
    <xf numFmtId="44" fontId="2" fillId="4" borderId="0" xfId="0" applyNumberFormat="1" applyFont="1" applyFill="1" applyBorder="1"/>
    <xf numFmtId="166" fontId="0" fillId="0" borderId="0" xfId="0" applyNumberFormat="1" applyFill="1" applyBorder="1"/>
    <xf numFmtId="0" fontId="0" fillId="0" borderId="0" xfId="0" applyBorder="1" applyAlignment="1">
      <alignment horizontal="left"/>
    </xf>
    <xf numFmtId="164" fontId="0" fillId="0" borderId="0" xfId="0" applyNumberFormat="1" applyFont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0" fillId="5" borderId="0" xfId="0" applyFill="1" applyBorder="1"/>
    <xf numFmtId="166" fontId="0" fillId="5" borderId="0" xfId="0" applyNumberFormat="1" applyFill="1" applyBorder="1"/>
    <xf numFmtId="166" fontId="2" fillId="0" borderId="12" xfId="0" applyNumberFormat="1" applyFont="1" applyFill="1" applyBorder="1"/>
    <xf numFmtId="44" fontId="0" fillId="0" borderId="0" xfId="1" applyFont="1" applyFill="1" applyBorder="1"/>
    <xf numFmtId="44" fontId="0" fillId="0" borderId="0" xfId="0" applyNumberFormat="1" applyFill="1" applyBorder="1"/>
    <xf numFmtId="0" fontId="2" fillId="0" borderId="0" xfId="0" applyFont="1" applyFill="1" applyBorder="1"/>
    <xf numFmtId="44" fontId="6" fillId="0" borderId="0" xfId="0" applyNumberFormat="1" applyFont="1" applyFill="1"/>
    <xf numFmtId="44" fontId="0" fillId="0" borderId="0" xfId="0" applyNumberFormat="1" applyFill="1"/>
    <xf numFmtId="166" fontId="0" fillId="4" borderId="0" xfId="0" applyNumberFormat="1" applyFill="1" applyBorder="1"/>
    <xf numFmtId="0" fontId="0" fillId="6" borderId="0" xfId="0" applyFill="1" applyBorder="1" applyAlignment="1">
      <alignment horizontal="left"/>
    </xf>
    <xf numFmtId="0" fontId="0" fillId="6" borderId="0" xfId="0" applyFill="1"/>
    <xf numFmtId="0" fontId="0" fillId="6" borderId="0" xfId="0" applyFill="1" applyBorder="1"/>
    <xf numFmtId="10" fontId="0" fillId="0" borderId="0" xfId="0" applyNumberFormat="1"/>
    <xf numFmtId="10" fontId="0" fillId="0" borderId="0" xfId="0" applyNumberFormat="1" applyFill="1" applyBorder="1" applyAlignment="1">
      <alignment horizontal="right"/>
    </xf>
    <xf numFmtId="44" fontId="0" fillId="0" borderId="0" xfId="1" applyFont="1"/>
    <xf numFmtId="9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2" applyNumberFormat="1" applyFont="1" applyFill="1"/>
    <xf numFmtId="0" fontId="4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9" fontId="0" fillId="0" borderId="0" xfId="0" applyNumberFormat="1"/>
    <xf numFmtId="164" fontId="0" fillId="6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4" borderId="0" xfId="0" applyFill="1"/>
    <xf numFmtId="0" fontId="2" fillId="3" borderId="2" xfId="0" applyFont="1" applyFill="1" applyBorder="1"/>
    <xf numFmtId="0" fontId="0" fillId="3" borderId="10" xfId="0" applyFill="1" applyBorder="1"/>
    <xf numFmtId="0" fontId="0" fillId="7" borderId="10" xfId="0" applyFill="1" applyBorder="1"/>
    <xf numFmtId="0" fontId="2" fillId="3" borderId="11" xfId="0" applyFont="1" applyFill="1" applyBorder="1"/>
    <xf numFmtId="0" fontId="2" fillId="7" borderId="11" xfId="0" applyFont="1" applyFill="1" applyBorder="1"/>
    <xf numFmtId="0" fontId="0" fillId="3" borderId="11" xfId="0" applyFill="1" applyBorder="1"/>
    <xf numFmtId="0" fontId="0" fillId="7" borderId="11" xfId="0" applyFill="1" applyBorder="1"/>
    <xf numFmtId="165" fontId="0" fillId="0" borderId="0" xfId="0" applyNumberFormat="1" applyFill="1"/>
    <xf numFmtId="0" fontId="0" fillId="0" borderId="5" xfId="0" applyBorder="1"/>
    <xf numFmtId="44" fontId="2" fillId="0" borderId="1" xfId="0" applyNumberFormat="1" applyFont="1" applyBorder="1"/>
    <xf numFmtId="44" fontId="0" fillId="3" borderId="11" xfId="0" applyNumberFormat="1" applyFill="1" applyBorder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44" fontId="0" fillId="0" borderId="10" xfId="0" applyNumberFormat="1" applyBorder="1"/>
    <xf numFmtId="44" fontId="6" fillId="0" borderId="11" xfId="0" applyNumberFormat="1" applyFont="1" applyBorder="1"/>
    <xf numFmtId="0" fontId="0" fillId="3" borderId="0" xfId="0" applyFill="1" applyBorder="1"/>
    <xf numFmtId="0" fontId="2" fillId="3" borderId="5" xfId="0" applyFont="1" applyFill="1" applyBorder="1"/>
    <xf numFmtId="0" fontId="0" fillId="0" borderId="0" xfId="0" applyFill="1" applyAlignment="1">
      <alignment horizontal="left"/>
    </xf>
    <xf numFmtId="44" fontId="2" fillId="5" borderId="0" xfId="0" applyNumberFormat="1" applyFont="1" applyFill="1" applyBorder="1"/>
    <xf numFmtId="44" fontId="0" fillId="0" borderId="5" xfId="0" applyNumberFormat="1" applyBorder="1"/>
    <xf numFmtId="0" fontId="2" fillId="3" borderId="11" xfId="0" applyFont="1" applyFill="1" applyBorder="1" applyAlignment="1"/>
    <xf numFmtId="0" fontId="2" fillId="7" borderId="11" xfId="0" applyFont="1" applyFill="1" applyBorder="1" applyAlignment="1">
      <alignment horizontal="center"/>
    </xf>
    <xf numFmtId="166" fontId="0" fillId="0" borderId="5" xfId="0" applyNumberFormat="1" applyBorder="1"/>
    <xf numFmtId="166" fontId="2" fillId="3" borderId="11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166" fontId="0" fillId="0" borderId="3" xfId="0" applyNumberFormat="1" applyBorder="1"/>
    <xf numFmtId="0" fontId="0" fillId="0" borderId="3" xfId="0" applyBorder="1"/>
    <xf numFmtId="166" fontId="0" fillId="0" borderId="2" xfId="0" applyNumberFormat="1" applyBorder="1"/>
    <xf numFmtId="166" fontId="2" fillId="3" borderId="10" xfId="0" applyNumberFormat="1" applyFont="1" applyFill="1" applyBorder="1" applyAlignment="1"/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44" fontId="2" fillId="2" borderId="7" xfId="0" applyNumberFormat="1" applyFont="1" applyFill="1" applyBorder="1" applyAlignment="1">
      <alignment horizontal="center"/>
    </xf>
    <xf numFmtId="10" fontId="2" fillId="2" borderId="8" xfId="0" applyNumberFormat="1" applyFont="1" applyFill="1" applyBorder="1" applyAlignment="1">
      <alignment horizontal="center"/>
    </xf>
    <xf numFmtId="0" fontId="0" fillId="4" borderId="8" xfId="0" applyFill="1" applyBorder="1"/>
    <xf numFmtId="44" fontId="0" fillId="4" borderId="9" xfId="0" applyNumberFormat="1" applyFill="1" applyBorder="1"/>
    <xf numFmtId="166" fontId="0" fillId="4" borderId="7" xfId="0" applyNumberFormat="1" applyFill="1" applyBorder="1"/>
    <xf numFmtId="167" fontId="0" fillId="0" borderId="0" xfId="0" applyNumberFormat="1"/>
    <xf numFmtId="0" fontId="0" fillId="2" borderId="0" xfId="0" applyFill="1" applyAlignment="1">
      <alignment horizontal="center"/>
    </xf>
    <xf numFmtId="44" fontId="2" fillId="2" borderId="0" xfId="0" applyNumberFormat="1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44" fontId="6" fillId="0" borderId="0" xfId="0" applyNumberFormat="1" applyFont="1"/>
    <xf numFmtId="0" fontId="0" fillId="3" borderId="6" xfId="0" applyFill="1" applyBorder="1"/>
    <xf numFmtId="44" fontId="0" fillId="3" borderId="6" xfId="0" applyNumberFormat="1" applyFill="1" applyBorder="1"/>
    <xf numFmtId="0" fontId="0" fillId="5" borderId="8" xfId="0" applyFill="1" applyBorder="1"/>
    <xf numFmtId="44" fontId="0" fillId="5" borderId="9" xfId="0" applyNumberFormat="1" applyFill="1" applyBorder="1"/>
    <xf numFmtId="166" fontId="0" fillId="5" borderId="7" xfId="0" applyNumberForma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44" fontId="2" fillId="3" borderId="1" xfId="0" applyNumberFormat="1" applyFont="1" applyFill="1" applyBorder="1" applyAlignment="1"/>
    <xf numFmtId="44" fontId="2" fillId="3" borderId="10" xfId="0" applyNumberFormat="1" applyFont="1" applyFill="1" applyBorder="1" applyAlignment="1"/>
    <xf numFmtId="44" fontId="2" fillId="3" borderId="12" xfId="0" applyNumberFormat="1" applyFont="1" applyFill="1" applyBorder="1" applyAlignment="1"/>
    <xf numFmtId="166" fontId="2" fillId="3" borderId="1" xfId="0" applyNumberFormat="1" applyFont="1" applyFill="1" applyBorder="1" applyAlignment="1"/>
    <xf numFmtId="44" fontId="2" fillId="2" borderId="1" xfId="0" applyNumberFormat="1" applyFont="1" applyFill="1" applyBorder="1" applyAlignment="1">
      <alignment horizontal="center"/>
    </xf>
    <xf numFmtId="44" fontId="2" fillId="2" borderId="10" xfId="0" applyNumberFormat="1" applyFont="1" applyFill="1" applyBorder="1" applyAlignment="1">
      <alignment horizontal="center"/>
    </xf>
    <xf numFmtId="4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1552576</xdr:colOff>
      <xdr:row>25</xdr:row>
      <xdr:rowOff>38100</xdr:rowOff>
    </xdr:from>
    <xdr:to>
      <xdr:col>10</xdr:col>
      <xdr:colOff>581025</xdr:colOff>
      <xdr:row>26</xdr:row>
      <xdr:rowOff>9525</xdr:rowOff>
    </xdr:to>
    <xdr:sp macro="" textlink="">
      <xdr:nvSpPr>
        <xdr:cNvPr id="2" name="Pfeil nach rechts 1"/>
        <xdr:cNvSpPr/>
      </xdr:nvSpPr>
      <xdr:spPr>
        <a:xfrm>
          <a:off x="8696326" y="4800600"/>
          <a:ext cx="4257674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1552574</xdr:colOff>
      <xdr:row>13</xdr:row>
      <xdr:rowOff>180975</xdr:rowOff>
    </xdr:from>
    <xdr:to>
      <xdr:col>10</xdr:col>
      <xdr:colOff>142874</xdr:colOff>
      <xdr:row>14</xdr:row>
      <xdr:rowOff>161925</xdr:rowOff>
    </xdr:to>
    <xdr:sp macro="" textlink="">
      <xdr:nvSpPr>
        <xdr:cNvPr id="3" name="Pfeil nach rechts 2"/>
        <xdr:cNvSpPr/>
      </xdr:nvSpPr>
      <xdr:spPr>
        <a:xfrm>
          <a:off x="8696324" y="2657475"/>
          <a:ext cx="381952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333375</xdr:colOff>
      <xdr:row>12</xdr:row>
      <xdr:rowOff>152400</xdr:rowOff>
    </xdr:from>
    <xdr:to>
      <xdr:col>16</xdr:col>
      <xdr:colOff>161325</xdr:colOff>
      <xdr:row>15</xdr:row>
      <xdr:rowOff>85662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350" y="2438400"/>
          <a:ext cx="4800000" cy="5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22</xdr:row>
      <xdr:rowOff>66675</xdr:rowOff>
    </xdr:from>
    <xdr:to>
      <xdr:col>21</xdr:col>
      <xdr:colOff>141770</xdr:colOff>
      <xdr:row>24</xdr:row>
      <xdr:rowOff>190437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4257675"/>
          <a:ext cx="8838095" cy="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1552576</xdr:colOff>
      <xdr:row>25</xdr:row>
      <xdr:rowOff>38100</xdr:rowOff>
    </xdr:from>
    <xdr:to>
      <xdr:col>10</xdr:col>
      <xdr:colOff>581025</xdr:colOff>
      <xdr:row>26</xdr:row>
      <xdr:rowOff>9525</xdr:rowOff>
    </xdr:to>
    <xdr:sp macro="" textlink="">
      <xdr:nvSpPr>
        <xdr:cNvPr id="2" name="Pfeil nach rechts 1"/>
        <xdr:cNvSpPr/>
      </xdr:nvSpPr>
      <xdr:spPr>
        <a:xfrm>
          <a:off x="8696326" y="4800600"/>
          <a:ext cx="4257674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1552574</xdr:colOff>
      <xdr:row>13</xdr:row>
      <xdr:rowOff>180975</xdr:rowOff>
    </xdr:from>
    <xdr:to>
      <xdr:col>10</xdr:col>
      <xdr:colOff>142874</xdr:colOff>
      <xdr:row>14</xdr:row>
      <xdr:rowOff>161925</xdr:rowOff>
    </xdr:to>
    <xdr:sp macro="" textlink="">
      <xdr:nvSpPr>
        <xdr:cNvPr id="3" name="Pfeil nach rechts 2"/>
        <xdr:cNvSpPr/>
      </xdr:nvSpPr>
      <xdr:spPr>
        <a:xfrm>
          <a:off x="8696324" y="2657475"/>
          <a:ext cx="381952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333375</xdr:colOff>
      <xdr:row>12</xdr:row>
      <xdr:rowOff>152400</xdr:rowOff>
    </xdr:from>
    <xdr:to>
      <xdr:col>16</xdr:col>
      <xdr:colOff>161325</xdr:colOff>
      <xdr:row>15</xdr:row>
      <xdr:rowOff>85662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350" y="2438400"/>
          <a:ext cx="4800000" cy="5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22</xdr:row>
      <xdr:rowOff>66675</xdr:rowOff>
    </xdr:from>
    <xdr:to>
      <xdr:col>21</xdr:col>
      <xdr:colOff>141770</xdr:colOff>
      <xdr:row>24</xdr:row>
      <xdr:rowOff>190437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4257675"/>
          <a:ext cx="8838095" cy="5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85727</xdr:colOff>
      <xdr:row>25</xdr:row>
      <xdr:rowOff>0</xdr:rowOff>
    </xdr:from>
    <xdr:to>
      <xdr:col>10</xdr:col>
      <xdr:colOff>333375</xdr:colOff>
      <xdr:row>26</xdr:row>
      <xdr:rowOff>9525</xdr:rowOff>
    </xdr:to>
    <xdr:sp macro="" textlink="">
      <xdr:nvSpPr>
        <xdr:cNvPr id="2" name="Pfeil nach rechts 1"/>
        <xdr:cNvSpPr/>
      </xdr:nvSpPr>
      <xdr:spPr>
        <a:xfrm>
          <a:off x="8343902" y="4791075"/>
          <a:ext cx="4838698" cy="200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38102</xdr:colOff>
      <xdr:row>13</xdr:row>
      <xdr:rowOff>28575</xdr:rowOff>
    </xdr:from>
    <xdr:to>
      <xdr:col>10</xdr:col>
      <xdr:colOff>142875</xdr:colOff>
      <xdr:row>14</xdr:row>
      <xdr:rowOff>9525</xdr:rowOff>
    </xdr:to>
    <xdr:sp macro="" textlink="">
      <xdr:nvSpPr>
        <xdr:cNvPr id="3" name="Pfeil nach rechts 2"/>
        <xdr:cNvSpPr/>
      </xdr:nvSpPr>
      <xdr:spPr>
        <a:xfrm>
          <a:off x="8296277" y="2505075"/>
          <a:ext cx="4695823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209550</xdr:colOff>
      <xdr:row>12</xdr:row>
      <xdr:rowOff>28575</xdr:rowOff>
    </xdr:from>
    <xdr:to>
      <xdr:col>15</xdr:col>
      <xdr:colOff>761400</xdr:colOff>
      <xdr:row>14</xdr:row>
      <xdr:rowOff>152337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58775" y="2314575"/>
          <a:ext cx="4800000" cy="5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24</xdr:row>
      <xdr:rowOff>85725</xdr:rowOff>
    </xdr:from>
    <xdr:to>
      <xdr:col>21</xdr:col>
      <xdr:colOff>360845</xdr:colOff>
      <xdr:row>27</xdr:row>
      <xdr:rowOff>18987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2125" y="4686300"/>
          <a:ext cx="8838095" cy="5047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12</xdr:row>
      <xdr:rowOff>28575</xdr:rowOff>
    </xdr:from>
    <xdr:to>
      <xdr:col>15</xdr:col>
      <xdr:colOff>761400</xdr:colOff>
      <xdr:row>14</xdr:row>
      <xdr:rowOff>152337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58775" y="2314575"/>
          <a:ext cx="4800000" cy="5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24</xdr:row>
      <xdr:rowOff>85725</xdr:rowOff>
    </xdr:from>
    <xdr:to>
      <xdr:col>21</xdr:col>
      <xdr:colOff>360845</xdr:colOff>
      <xdr:row>27</xdr:row>
      <xdr:rowOff>18987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92125" y="4686300"/>
          <a:ext cx="8838095" cy="504762"/>
        </a:xfrm>
        <a:prstGeom prst="rect">
          <a:avLst/>
        </a:prstGeom>
      </xdr:spPr>
    </xdr:pic>
    <xdr:clientData/>
  </xdr:twoCellAnchor>
  <xdr:twoCellAnchor>
    <xdr:from>
      <xdr:col>7</xdr:col>
      <xdr:colOff>38101</xdr:colOff>
      <xdr:row>24</xdr:row>
      <xdr:rowOff>142875</xdr:rowOff>
    </xdr:from>
    <xdr:to>
      <xdr:col>10</xdr:col>
      <xdr:colOff>333375</xdr:colOff>
      <xdr:row>26</xdr:row>
      <xdr:rowOff>9526</xdr:rowOff>
    </xdr:to>
    <xdr:sp macro="" textlink="">
      <xdr:nvSpPr>
        <xdr:cNvPr id="6" name="Pfeil nach rechts 5"/>
        <xdr:cNvSpPr/>
      </xdr:nvSpPr>
      <xdr:spPr>
        <a:xfrm>
          <a:off x="9715501" y="4743450"/>
          <a:ext cx="4124324" cy="2476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1000125</xdr:colOff>
      <xdr:row>13</xdr:row>
      <xdr:rowOff>0</xdr:rowOff>
    </xdr:from>
    <xdr:to>
      <xdr:col>10</xdr:col>
      <xdr:colOff>142875</xdr:colOff>
      <xdr:row>14</xdr:row>
      <xdr:rowOff>9525</xdr:rowOff>
    </xdr:to>
    <xdr:sp macro="" textlink="">
      <xdr:nvSpPr>
        <xdr:cNvPr id="7" name="Pfeil nach rechts 6"/>
        <xdr:cNvSpPr/>
      </xdr:nvSpPr>
      <xdr:spPr>
        <a:xfrm>
          <a:off x="9258300" y="2476500"/>
          <a:ext cx="4391025" cy="200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10</xdr:col>
      <xdr:colOff>209550</xdr:colOff>
      <xdr:row>12</xdr:row>
      <xdr:rowOff>28575</xdr:rowOff>
    </xdr:from>
    <xdr:to>
      <xdr:col>15</xdr:col>
      <xdr:colOff>761400</xdr:colOff>
      <xdr:row>14</xdr:row>
      <xdr:rowOff>152337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0" y="2314575"/>
          <a:ext cx="4800000" cy="5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24</xdr:row>
      <xdr:rowOff>85725</xdr:rowOff>
    </xdr:from>
    <xdr:to>
      <xdr:col>21</xdr:col>
      <xdr:colOff>360845</xdr:colOff>
      <xdr:row>27</xdr:row>
      <xdr:rowOff>18987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49350" y="4686300"/>
          <a:ext cx="8838095" cy="5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209550</xdr:colOff>
      <xdr:row>12</xdr:row>
      <xdr:rowOff>28575</xdr:rowOff>
    </xdr:from>
    <xdr:to>
      <xdr:col>15</xdr:col>
      <xdr:colOff>761400</xdr:colOff>
      <xdr:row>14</xdr:row>
      <xdr:rowOff>152337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000" y="2314575"/>
          <a:ext cx="4800000" cy="504762"/>
        </a:xfrm>
        <a:prstGeom prst="rect">
          <a:avLst/>
        </a:prstGeom>
      </xdr:spPr>
    </xdr:pic>
    <xdr:clientData/>
  </xdr:twoCellAnchor>
  <xdr:twoCellAnchor editAs="oneCell">
    <xdr:from>
      <xdr:col>10</xdr:col>
      <xdr:colOff>342900</xdr:colOff>
      <xdr:row>24</xdr:row>
      <xdr:rowOff>85725</xdr:rowOff>
    </xdr:from>
    <xdr:to>
      <xdr:col>21</xdr:col>
      <xdr:colOff>360845</xdr:colOff>
      <xdr:row>27</xdr:row>
      <xdr:rowOff>18987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49350" y="4686300"/>
          <a:ext cx="8838095" cy="5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IRA/38617%20-%20Midijob%20ab%202024/Berechnungen_f&#252;r_QA_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5175_1018"/>
      <sheetName val="95175_2010"/>
      <sheetName val="unterhalb GFB-Grenze"/>
      <sheetName val="Sachsen ab 1_2024"/>
      <sheetName val="Sachsen mit Kinder ab 1_2024"/>
    </sheetNames>
    <sheetDataSet>
      <sheetData sheetId="0"/>
      <sheetData sheetId="1">
        <row r="9">
          <cell r="C9">
            <v>0.68459999999999999</v>
          </cell>
          <cell r="D9" t="str">
            <v>(28% ./. 40,9)</v>
          </cell>
          <cell r="E9" t="str">
            <v>ab 01.01.2024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>
      <selection activeCell="B32" sqref="B32"/>
    </sheetView>
  </sheetViews>
  <sheetFormatPr baseColWidth="10" defaultRowHeight="15" x14ac:dyDescent="0.25"/>
  <cols>
    <col min="1" max="1" width="10.85546875" customWidth="1"/>
    <col min="2" max="2" width="27.140625" style="2" customWidth="1"/>
    <col min="3" max="3" width="13.5703125" customWidth="1"/>
    <col min="4" max="4" width="31.5703125" customWidth="1"/>
    <col min="5" max="5" width="24" bestFit="1" customWidth="1"/>
    <col min="6" max="6" width="23.42578125" customWidth="1"/>
    <col min="7" max="7" width="11.42578125" customWidth="1"/>
    <col min="8" max="8" width="19.85546875" customWidth="1"/>
    <col min="9" max="9" width="10.140625" style="55" customWidth="1"/>
    <col min="10" max="10" width="13.5703125" customWidth="1"/>
    <col min="11" max="11" width="13.5703125" bestFit="1" customWidth="1"/>
    <col min="14" max="14" width="15.28515625" bestFit="1" customWidth="1"/>
  </cols>
  <sheetData>
    <row r="1" spans="1:17" x14ac:dyDescent="0.25">
      <c r="B1" s="1" t="s">
        <v>0</v>
      </c>
      <c r="C1" s="2"/>
      <c r="F1" s="2" t="s">
        <v>1</v>
      </c>
      <c r="G1" s="3" t="s">
        <v>2</v>
      </c>
      <c r="H1" s="2" t="s">
        <v>3</v>
      </c>
      <c r="I1" s="4"/>
      <c r="J1" s="5"/>
      <c r="K1" s="6"/>
      <c r="L1" s="7"/>
      <c r="M1" s="7"/>
      <c r="N1" s="7"/>
      <c r="O1" s="7"/>
    </row>
    <row r="2" spans="1:17" x14ac:dyDescent="0.25">
      <c r="B2" s="2" t="s">
        <v>4</v>
      </c>
      <c r="C2" t="s">
        <v>5</v>
      </c>
      <c r="E2" s="8">
        <v>1600</v>
      </c>
      <c r="F2" s="2" t="s">
        <v>6</v>
      </c>
      <c r="G2" s="9">
        <v>0.14599999999999999</v>
      </c>
      <c r="H2" s="10">
        <f t="shared" ref="H2:H6" si="0">G2/2</f>
        <v>7.2999999999999995E-2</v>
      </c>
      <c r="I2" s="11"/>
      <c r="J2" s="12">
        <f>G2+H6</f>
        <v>0.16299999999999998</v>
      </c>
      <c r="K2" s="7" t="s">
        <v>7</v>
      </c>
      <c r="L2" s="13"/>
      <c r="M2" s="7"/>
      <c r="N2" s="7"/>
      <c r="O2" s="7"/>
    </row>
    <row r="3" spans="1:17" x14ac:dyDescent="0.25">
      <c r="B3" s="2" t="s">
        <v>8</v>
      </c>
      <c r="C3" t="s">
        <v>9</v>
      </c>
      <c r="E3" s="14">
        <v>538</v>
      </c>
      <c r="F3" s="2" t="s">
        <v>10</v>
      </c>
      <c r="G3" s="15">
        <v>1.7000000000000001E-2</v>
      </c>
      <c r="H3" s="10">
        <f t="shared" si="0"/>
        <v>8.5000000000000006E-3</v>
      </c>
      <c r="I3" s="11"/>
      <c r="J3" s="16"/>
      <c r="K3" s="7"/>
      <c r="L3" s="7"/>
      <c r="M3" s="7"/>
      <c r="N3" s="7"/>
      <c r="O3" s="7"/>
    </row>
    <row r="4" spans="1:17" x14ac:dyDescent="0.25">
      <c r="C4" t="s">
        <v>11</v>
      </c>
      <c r="E4" s="17">
        <v>2000</v>
      </c>
      <c r="F4" s="2" t="s">
        <v>12</v>
      </c>
      <c r="G4" s="9">
        <v>0.186</v>
      </c>
      <c r="H4" s="10">
        <f t="shared" si="0"/>
        <v>9.2999999999999999E-2</v>
      </c>
      <c r="I4" s="11"/>
      <c r="J4" s="7"/>
      <c r="K4" s="7"/>
      <c r="L4" s="7"/>
      <c r="M4" s="7"/>
      <c r="N4" s="7"/>
      <c r="O4" s="7"/>
    </row>
    <row r="5" spans="1:17" x14ac:dyDescent="0.25">
      <c r="F5" s="2" t="s">
        <v>13</v>
      </c>
      <c r="G5" s="9">
        <v>2.5999999999999999E-2</v>
      </c>
      <c r="H5" s="10">
        <f t="shared" si="0"/>
        <v>1.2999999999999999E-2</v>
      </c>
      <c r="I5" s="11"/>
    </row>
    <row r="6" spans="1:17" x14ac:dyDescent="0.25">
      <c r="B6" s="2" t="s">
        <v>14</v>
      </c>
      <c r="C6" s="2">
        <v>0.75090000000000001</v>
      </c>
      <c r="D6" t="s">
        <v>15</v>
      </c>
      <c r="E6" t="s">
        <v>16</v>
      </c>
      <c r="F6" s="2" t="s">
        <v>17</v>
      </c>
      <c r="G6" s="18">
        <v>3.4000000000000002E-2</v>
      </c>
      <c r="H6" s="19">
        <f t="shared" si="0"/>
        <v>1.7000000000000001E-2</v>
      </c>
      <c r="I6" s="20"/>
      <c r="J6" s="21" t="s">
        <v>18</v>
      </c>
    </row>
    <row r="7" spans="1:17" x14ac:dyDescent="0.25">
      <c r="B7" s="2" t="s">
        <v>14</v>
      </c>
      <c r="C7" s="2">
        <v>0.70089999999999997</v>
      </c>
      <c r="D7" t="s">
        <v>19</v>
      </c>
      <c r="E7" t="s">
        <v>20</v>
      </c>
      <c r="H7" s="20"/>
      <c r="I7" s="20"/>
    </row>
    <row r="8" spans="1:17" x14ac:dyDescent="0.25">
      <c r="B8" s="2" t="s">
        <v>14</v>
      </c>
      <c r="C8" s="22">
        <v>0.69220000000000004</v>
      </c>
      <c r="D8" t="s">
        <v>19</v>
      </c>
      <c r="E8" t="s">
        <v>21</v>
      </c>
      <c r="F8" s="23" t="s">
        <v>22</v>
      </c>
      <c r="G8" s="24">
        <v>-2.5000000000000001E-3</v>
      </c>
      <c r="H8" s="25" t="s">
        <v>23</v>
      </c>
      <c r="I8" s="20"/>
      <c r="J8" t="s">
        <v>24</v>
      </c>
    </row>
    <row r="9" spans="1:17" x14ac:dyDescent="0.25">
      <c r="B9" s="2" t="s">
        <v>14</v>
      </c>
      <c r="C9" s="26">
        <v>0.68459999999999999</v>
      </c>
      <c r="D9" t="s">
        <v>25</v>
      </c>
      <c r="E9" s="27" t="s">
        <v>26</v>
      </c>
      <c r="F9" s="28" t="s">
        <v>22</v>
      </c>
      <c r="G9" s="29">
        <v>-5.0000000000000001E-3</v>
      </c>
      <c r="H9" s="30" t="s">
        <v>27</v>
      </c>
      <c r="I9" s="20"/>
    </row>
    <row r="10" spans="1:17" x14ac:dyDescent="0.25">
      <c r="C10" s="2"/>
      <c r="F10" s="28" t="s">
        <v>22</v>
      </c>
      <c r="G10" s="29">
        <v>-7.4999999999999997E-3</v>
      </c>
      <c r="H10" s="30" t="s">
        <v>28</v>
      </c>
      <c r="I10" s="20"/>
    </row>
    <row r="11" spans="1:17" x14ac:dyDescent="0.25">
      <c r="C11" s="2"/>
      <c r="F11" s="31" t="s">
        <v>22</v>
      </c>
      <c r="G11" s="32">
        <v>-0.01</v>
      </c>
      <c r="H11" s="33" t="s">
        <v>29</v>
      </c>
      <c r="I11" s="20"/>
    </row>
    <row r="12" spans="1:17" x14ac:dyDescent="0.25">
      <c r="A12" s="2"/>
      <c r="H12" s="19"/>
      <c r="I12" s="20"/>
    </row>
    <row r="13" spans="1:17" x14ac:dyDescent="0.25">
      <c r="A13" s="34" t="s">
        <v>30</v>
      </c>
      <c r="B13" s="35" t="s">
        <v>31</v>
      </c>
      <c r="C13" s="35"/>
      <c r="D13" s="36" t="s">
        <v>32</v>
      </c>
      <c r="E13" s="36"/>
      <c r="F13" s="36"/>
      <c r="G13" s="37"/>
      <c r="H13" s="38" t="s">
        <v>33</v>
      </c>
      <c r="I13" s="39"/>
      <c r="J13" s="40"/>
    </row>
    <row r="14" spans="1:17" x14ac:dyDescent="0.25">
      <c r="A14" s="41"/>
      <c r="B14" s="7" t="s">
        <v>34</v>
      </c>
      <c r="C14" s="7"/>
      <c r="D14" s="7"/>
      <c r="E14" s="42" t="s">
        <v>35</v>
      </c>
      <c r="F14" s="43"/>
      <c r="G14" s="44"/>
      <c r="H14" s="45"/>
      <c r="I14" s="46"/>
      <c r="J14" s="47"/>
    </row>
    <row r="15" spans="1:17" x14ac:dyDescent="0.25">
      <c r="A15" s="48"/>
      <c r="B15" s="49"/>
      <c r="C15" s="49"/>
      <c r="D15" s="50"/>
      <c r="E15" s="51"/>
      <c r="F15" s="52">
        <f>(C9*E3)+((E4/(E4-E3))-(E3/(E4-E3))*C9)*(E2-E3)</f>
        <v>1553.5745006839948</v>
      </c>
      <c r="G15" s="53"/>
      <c r="H15" s="45"/>
      <c r="I15" s="46"/>
      <c r="J15" s="47"/>
    </row>
    <row r="16" spans="1:17" x14ac:dyDescent="0.25">
      <c r="A16" s="54"/>
      <c r="B16" s="21" t="s">
        <v>36</v>
      </c>
      <c r="C16" s="55"/>
      <c r="D16" s="55"/>
      <c r="E16" s="7"/>
      <c r="F16" s="7"/>
      <c r="G16" s="7"/>
      <c r="H16" s="45"/>
      <c r="I16" s="46"/>
      <c r="J16" s="56"/>
      <c r="K16" s="46"/>
      <c r="L16" s="7"/>
      <c r="M16" s="7"/>
      <c r="N16" s="7"/>
      <c r="O16" s="57"/>
      <c r="P16" s="7"/>
      <c r="Q16" s="7"/>
    </row>
    <row r="17" spans="1:18" x14ac:dyDescent="0.25">
      <c r="A17" s="54"/>
      <c r="B17" s="58" t="s">
        <v>37</v>
      </c>
      <c r="C17" s="2" t="s">
        <v>38</v>
      </c>
      <c r="D17" t="s">
        <v>39</v>
      </c>
      <c r="E17" s="2" t="s">
        <v>40</v>
      </c>
      <c r="F17" t="s">
        <v>41</v>
      </c>
      <c r="G17" s="3" t="s">
        <v>42</v>
      </c>
      <c r="H17" s="59"/>
      <c r="I17" s="46"/>
      <c r="J17" s="56"/>
      <c r="K17" s="60" t="s">
        <v>43</v>
      </c>
      <c r="L17" s="61">
        <v>1.1160637482</v>
      </c>
      <c r="M17" s="62" t="s">
        <v>38</v>
      </c>
      <c r="N17" s="63" t="s">
        <v>4</v>
      </c>
      <c r="O17" s="7"/>
      <c r="P17" s="7"/>
      <c r="Q17" s="7"/>
    </row>
    <row r="18" spans="1:18" x14ac:dyDescent="0.25">
      <c r="A18" s="54"/>
      <c r="B18" s="64">
        <f>F15</f>
        <v>1553.5745006839948</v>
      </c>
      <c r="C18" s="2" t="s">
        <v>6</v>
      </c>
      <c r="D18" s="65">
        <f>H2</f>
        <v>7.2999999999999995E-2</v>
      </c>
      <c r="E18" s="66">
        <f>B18*D18</f>
        <v>113.41093854993161</v>
      </c>
      <c r="F18" s="67">
        <f>ROUND(E18,2)</f>
        <v>113.41</v>
      </c>
      <c r="G18" s="68">
        <f>F18*2</f>
        <v>226.82</v>
      </c>
      <c r="H18" s="59"/>
      <c r="I18" s="46"/>
      <c r="J18" s="56"/>
      <c r="K18" s="69"/>
      <c r="L18" s="62"/>
      <c r="M18" s="62"/>
      <c r="N18" s="70"/>
      <c r="O18" s="7"/>
      <c r="P18" s="7"/>
      <c r="Q18" s="7"/>
    </row>
    <row r="19" spans="1:18" x14ac:dyDescent="0.25">
      <c r="A19" s="54"/>
      <c r="B19" s="21"/>
      <c r="C19" s="2" t="s">
        <v>10</v>
      </c>
      <c r="D19" s="65">
        <f>H3</f>
        <v>8.5000000000000006E-3</v>
      </c>
      <c r="E19" s="66">
        <f>B18*D19</f>
        <v>13.205383255813956</v>
      </c>
      <c r="F19" s="67">
        <f>ROUND(E19,2)</f>
        <v>13.21</v>
      </c>
      <c r="G19" s="68">
        <f>F19*2</f>
        <v>26.42</v>
      </c>
      <c r="H19" s="71">
        <f>SUM(G18:G19)</f>
        <v>253.24</v>
      </c>
      <c r="I19" s="72"/>
      <c r="J19" s="56"/>
      <c r="K19" s="73"/>
      <c r="L19" s="70" t="s">
        <v>44</v>
      </c>
      <c r="M19" s="62"/>
      <c r="N19" s="61">
        <v>232.12749658000001</v>
      </c>
      <c r="O19" s="7"/>
      <c r="P19" s="7"/>
      <c r="Q19" s="7"/>
    </row>
    <row r="20" spans="1:18" x14ac:dyDescent="0.25">
      <c r="A20" s="54"/>
      <c r="B20" s="21"/>
      <c r="G20" s="56"/>
      <c r="H20" s="59"/>
      <c r="I20" s="46"/>
      <c r="J20" s="56"/>
      <c r="K20" s="46"/>
      <c r="L20" s="7"/>
      <c r="M20" s="7"/>
      <c r="N20" s="7"/>
      <c r="O20" s="7"/>
      <c r="P20" s="7"/>
      <c r="Q20" s="7"/>
    </row>
    <row r="21" spans="1:18" x14ac:dyDescent="0.25">
      <c r="A21" s="54"/>
      <c r="B21" s="21"/>
      <c r="C21" s="74" t="s">
        <v>12</v>
      </c>
      <c r="D21" s="65">
        <f>H4</f>
        <v>9.2999999999999999E-2</v>
      </c>
      <c r="E21" s="66">
        <f>B18*D21</f>
        <v>144.48242856361151</v>
      </c>
      <c r="F21" s="67">
        <f>ROUND(E21,2)</f>
        <v>144.47999999999999</v>
      </c>
      <c r="G21" s="68">
        <f>F21*2</f>
        <v>288.95999999999998</v>
      </c>
      <c r="H21" s="71">
        <f>F21*2</f>
        <v>288.95999999999998</v>
      </c>
      <c r="I21" s="72"/>
      <c r="J21" s="56"/>
      <c r="K21" s="75"/>
      <c r="L21" s="5"/>
      <c r="M21" s="5"/>
      <c r="N21" s="76"/>
      <c r="O21" s="7"/>
      <c r="P21" s="7"/>
      <c r="Q21" s="7"/>
    </row>
    <row r="22" spans="1:18" x14ac:dyDescent="0.25">
      <c r="A22" s="77"/>
      <c r="B22" s="3"/>
      <c r="C22" s="3" t="s">
        <v>13</v>
      </c>
      <c r="D22" s="78">
        <f>H5</f>
        <v>1.2999999999999999E-2</v>
      </c>
      <c r="E22" s="74">
        <f>B18*D22</f>
        <v>20.196468508891932</v>
      </c>
      <c r="F22" s="68">
        <f>ROUND(E22,2)</f>
        <v>20.2</v>
      </c>
      <c r="G22" s="68">
        <f>F22*2</f>
        <v>40.4</v>
      </c>
      <c r="H22" s="71">
        <f>G22</f>
        <v>40.4</v>
      </c>
      <c r="I22" s="72"/>
      <c r="J22" s="56"/>
      <c r="K22" s="46"/>
      <c r="L22" s="7"/>
      <c r="M22" s="7"/>
      <c r="N22" s="7"/>
      <c r="O22" s="7"/>
      <c r="P22" s="7"/>
      <c r="Q22" s="7"/>
    </row>
    <row r="23" spans="1:18" x14ac:dyDescent="0.25">
      <c r="A23" s="79"/>
      <c r="B23" s="74"/>
      <c r="C23" s="3" t="s">
        <v>17</v>
      </c>
      <c r="D23" s="80">
        <f>H6</f>
        <v>1.7000000000000001E-2</v>
      </c>
      <c r="E23" s="81">
        <f>B18*D23</f>
        <v>26.410766511627912</v>
      </c>
      <c r="F23" s="82">
        <f>ROUND(E23,2)</f>
        <v>26.41</v>
      </c>
      <c r="G23" s="68">
        <f>F23*2</f>
        <v>52.82</v>
      </c>
      <c r="H23" s="71">
        <f>F23*2</f>
        <v>52.82</v>
      </c>
      <c r="I23" s="72"/>
      <c r="J23" s="47"/>
    </row>
    <row r="24" spans="1:18" x14ac:dyDescent="0.25">
      <c r="A24" s="79"/>
      <c r="B24" s="74"/>
      <c r="C24" s="3"/>
      <c r="D24" s="80"/>
      <c r="E24" s="81"/>
      <c r="F24" s="82"/>
      <c r="G24" s="68"/>
      <c r="H24" s="71"/>
      <c r="I24" s="83">
        <f>SUM(H23:H24)</f>
        <v>52.82</v>
      </c>
      <c r="J24" s="47"/>
    </row>
    <row r="25" spans="1:18" x14ac:dyDescent="0.25">
      <c r="A25" s="34" t="s">
        <v>45</v>
      </c>
      <c r="B25" s="35" t="s">
        <v>46</v>
      </c>
      <c r="C25" s="35"/>
      <c r="D25" s="35"/>
      <c r="E25" s="35"/>
      <c r="F25" s="35"/>
      <c r="G25" s="84"/>
      <c r="H25" s="38" t="s">
        <v>47</v>
      </c>
      <c r="I25" s="175" t="s">
        <v>48</v>
      </c>
      <c r="J25" s="176"/>
    </row>
    <row r="26" spans="1:18" x14ac:dyDescent="0.25">
      <c r="A26" s="48"/>
      <c r="B26" s="85" t="s">
        <v>49</v>
      </c>
      <c r="C26" s="50"/>
      <c r="D26" s="50"/>
      <c r="E26" s="86" t="s">
        <v>50</v>
      </c>
      <c r="F26" s="87">
        <f>((E4/(E4-E3))*(E2-E3))</f>
        <v>1452.8043775649796</v>
      </c>
      <c r="G26" s="53"/>
      <c r="H26" s="88"/>
      <c r="I26" s="89"/>
      <c r="J26" s="90"/>
    </row>
    <row r="27" spans="1:18" x14ac:dyDescent="0.25">
      <c r="A27" s="54"/>
      <c r="B27" s="91" t="s">
        <v>51</v>
      </c>
      <c r="G27" s="56"/>
      <c r="H27" s="92"/>
      <c r="I27" s="46" t="s">
        <v>52</v>
      </c>
      <c r="J27" s="56"/>
      <c r="K27" s="46"/>
      <c r="L27" s="7"/>
      <c r="M27" s="7"/>
      <c r="N27" s="7"/>
      <c r="O27" s="7"/>
      <c r="P27" s="7"/>
    </row>
    <row r="28" spans="1:18" x14ac:dyDescent="0.25">
      <c r="A28" s="77"/>
      <c r="B28" s="58" t="s">
        <v>53</v>
      </c>
      <c r="C28" s="3"/>
      <c r="D28" s="56" t="s">
        <v>39</v>
      </c>
      <c r="E28" s="56" t="s">
        <v>40</v>
      </c>
      <c r="F28" s="56" t="s">
        <v>41</v>
      </c>
      <c r="G28" s="56"/>
      <c r="H28" s="92"/>
      <c r="I28" s="46"/>
      <c r="J28" s="93"/>
      <c r="K28" s="46"/>
      <c r="L28" s="7"/>
      <c r="M28" s="7"/>
      <c r="N28" s="7"/>
      <c r="O28" s="57"/>
      <c r="P28" s="7"/>
    </row>
    <row r="29" spans="1:18" x14ac:dyDescent="0.25">
      <c r="A29" s="77"/>
      <c r="B29" s="94">
        <f>F26</f>
        <v>1452.8043775649796</v>
      </c>
      <c r="C29" s="3" t="s">
        <v>6</v>
      </c>
      <c r="D29" s="95">
        <f>D18</f>
        <v>7.2999999999999995E-2</v>
      </c>
      <c r="E29" s="68">
        <f>B29*D29</f>
        <v>106.05471956224351</v>
      </c>
      <c r="F29" s="68">
        <f>ROUND(E29,2)</f>
        <v>106.05</v>
      </c>
      <c r="G29" s="56"/>
      <c r="H29" s="92"/>
      <c r="I29" s="72">
        <f>G18-F29</f>
        <v>120.77</v>
      </c>
      <c r="J29" s="93"/>
      <c r="K29" s="60" t="s">
        <v>43</v>
      </c>
      <c r="L29" s="61">
        <v>1.3679890560000001</v>
      </c>
      <c r="M29" s="62" t="s">
        <v>38</v>
      </c>
      <c r="N29" s="63" t="s">
        <v>4</v>
      </c>
      <c r="O29" s="7"/>
      <c r="P29" s="7"/>
    </row>
    <row r="30" spans="1:18" x14ac:dyDescent="0.25">
      <c r="A30" s="77"/>
      <c r="B30" s="3"/>
      <c r="C30" s="3" t="s">
        <v>10</v>
      </c>
      <c r="D30" s="95">
        <f>D19</f>
        <v>8.5000000000000006E-3</v>
      </c>
      <c r="E30" s="68">
        <f>B29*D30</f>
        <v>12.348837209302328</v>
      </c>
      <c r="F30" s="68">
        <f>ROUND(E30,2)</f>
        <v>12.35</v>
      </c>
      <c r="G30" s="56"/>
      <c r="H30" s="96">
        <f>SUM(F29:F30)</f>
        <v>118.39999999999999</v>
      </c>
      <c r="I30" s="72">
        <f>G19-F30</f>
        <v>14.070000000000002</v>
      </c>
      <c r="J30" s="97">
        <f>SUM(I29:I30)</f>
        <v>134.84</v>
      </c>
      <c r="K30" s="69"/>
      <c r="L30" s="62"/>
      <c r="M30" s="62"/>
      <c r="N30" s="70"/>
      <c r="O30" s="7"/>
      <c r="P30" s="7"/>
    </row>
    <row r="31" spans="1:18" x14ac:dyDescent="0.25">
      <c r="A31" s="77"/>
      <c r="B31" s="3"/>
      <c r="C31" s="3"/>
      <c r="D31" s="3"/>
      <c r="E31" s="56"/>
      <c r="F31" s="56"/>
      <c r="G31" s="56"/>
      <c r="H31" s="92"/>
      <c r="I31" s="46"/>
      <c r="J31" s="93"/>
      <c r="K31" s="73"/>
      <c r="L31" s="70" t="s">
        <v>44</v>
      </c>
      <c r="M31" s="62"/>
      <c r="N31" s="61">
        <v>735.97811220000006</v>
      </c>
      <c r="O31" s="7"/>
      <c r="P31" s="7"/>
      <c r="Q31" s="55"/>
      <c r="R31" s="55"/>
    </row>
    <row r="32" spans="1:18" x14ac:dyDescent="0.25">
      <c r="A32" s="77"/>
      <c r="B32" s="3"/>
      <c r="C32" s="74" t="s">
        <v>12</v>
      </c>
      <c r="D32" s="65">
        <f>H4</f>
        <v>9.2999999999999999E-2</v>
      </c>
      <c r="E32" s="68">
        <f>F26*D32</f>
        <v>135.1108071135431</v>
      </c>
      <c r="F32" s="68">
        <f>ROUND(E32,2)</f>
        <v>135.11000000000001</v>
      </c>
      <c r="G32" s="56"/>
      <c r="H32" s="96">
        <f>F32</f>
        <v>135.11000000000001</v>
      </c>
      <c r="I32" s="72"/>
      <c r="J32" s="97">
        <f>G21-H32</f>
        <v>153.84999999999997</v>
      </c>
      <c r="K32" s="72"/>
      <c r="L32" s="7"/>
      <c r="M32" s="7"/>
      <c r="N32" s="7"/>
      <c r="O32" s="7"/>
      <c r="P32" s="7"/>
    </row>
    <row r="33" spans="1:16" x14ac:dyDescent="0.25">
      <c r="A33" s="77"/>
      <c r="B33" s="3"/>
      <c r="C33" s="2" t="s">
        <v>13</v>
      </c>
      <c r="D33" s="65">
        <f>H5</f>
        <v>1.2999999999999999E-2</v>
      </c>
      <c r="E33" s="68">
        <f>F26*D33</f>
        <v>18.886456908344734</v>
      </c>
      <c r="F33" s="68">
        <f>ROUND(E33,2)</f>
        <v>18.89</v>
      </c>
      <c r="G33" s="56"/>
      <c r="H33" s="96">
        <f>F33</f>
        <v>18.89</v>
      </c>
      <c r="I33" s="72"/>
      <c r="J33" s="97">
        <f>H22-H33</f>
        <v>21.509999999999998</v>
      </c>
      <c r="K33" s="46"/>
      <c r="L33" s="7"/>
      <c r="M33" s="7"/>
      <c r="N33" s="7"/>
      <c r="O33" s="7"/>
      <c r="P33" s="7"/>
    </row>
    <row r="34" spans="1:16" x14ac:dyDescent="0.25">
      <c r="A34" s="77"/>
      <c r="B34" s="3"/>
      <c r="G34" s="56"/>
      <c r="H34" s="92"/>
      <c r="I34" s="98"/>
      <c r="J34" s="93"/>
      <c r="K34" s="75"/>
      <c r="L34" s="5"/>
      <c r="M34" s="5"/>
      <c r="N34" s="76"/>
      <c r="O34" s="7"/>
      <c r="P34" s="7"/>
    </row>
    <row r="35" spans="1:16" x14ac:dyDescent="0.25">
      <c r="A35" s="77"/>
      <c r="B35" s="99" t="s">
        <v>47</v>
      </c>
      <c r="C35" s="2" t="s">
        <v>17</v>
      </c>
      <c r="D35" s="100">
        <f>H6</f>
        <v>1.7000000000000001E-2</v>
      </c>
      <c r="E35" s="82">
        <f>F26*D35</f>
        <v>24.697674418604656</v>
      </c>
      <c r="F35" s="82">
        <f>ROUND(E35,2)</f>
        <v>24.7</v>
      </c>
      <c r="G35" s="82">
        <f>F35</f>
        <v>24.7</v>
      </c>
      <c r="H35" s="92"/>
      <c r="I35" s="98"/>
      <c r="J35" s="97">
        <f>H23-G35</f>
        <v>28.12</v>
      </c>
      <c r="K35" s="46"/>
      <c r="L35" s="7"/>
      <c r="M35" s="7"/>
      <c r="N35" s="7"/>
      <c r="O35" s="7"/>
      <c r="P35" s="7"/>
    </row>
    <row r="36" spans="1:16" x14ac:dyDescent="0.25">
      <c r="A36" s="77"/>
      <c r="B36" s="99" t="s">
        <v>54</v>
      </c>
      <c r="C36" s="74" t="s">
        <v>22</v>
      </c>
      <c r="D36" s="101">
        <v>-0.01</v>
      </c>
      <c r="E36" s="102" t="s">
        <v>55</v>
      </c>
      <c r="F36" s="102"/>
      <c r="G36" s="103">
        <f>D36*F26</f>
        <v>-14.528043775649797</v>
      </c>
      <c r="H36" s="104">
        <f>SUM(G35:G36)</f>
        <v>10.171956224350202</v>
      </c>
      <c r="I36" s="50"/>
      <c r="J36" s="51"/>
      <c r="K36" s="46"/>
      <c r="L36" s="7"/>
      <c r="M36" s="7"/>
      <c r="N36" s="7"/>
      <c r="O36" s="7"/>
      <c r="P36" s="7"/>
    </row>
    <row r="37" spans="1:16" x14ac:dyDescent="0.25">
      <c r="A37" s="16"/>
      <c r="B37" s="5"/>
      <c r="C37" s="23" t="s">
        <v>22</v>
      </c>
      <c r="D37" s="24">
        <v>-2.5000000000000001E-3</v>
      </c>
      <c r="E37" s="25" t="s">
        <v>23</v>
      </c>
      <c r="F37" s="7"/>
      <c r="G37" s="105"/>
      <c r="H37" s="106"/>
      <c r="I37" s="106"/>
      <c r="J37" s="56"/>
    </row>
    <row r="38" spans="1:16" x14ac:dyDescent="0.25">
      <c r="A38" s="5"/>
      <c r="B38" s="7"/>
      <c r="C38" s="28" t="s">
        <v>22</v>
      </c>
      <c r="D38" s="29">
        <v>-5.0000000000000001E-3</v>
      </c>
      <c r="E38" s="30" t="s">
        <v>27</v>
      </c>
      <c r="F38" s="7"/>
      <c r="G38" s="7"/>
      <c r="H38" s="107"/>
      <c r="I38" s="107"/>
      <c r="J38" s="56"/>
    </row>
    <row r="39" spans="1:16" x14ac:dyDescent="0.25">
      <c r="A39" s="7"/>
      <c r="B39" s="5"/>
      <c r="C39" s="28" t="s">
        <v>22</v>
      </c>
      <c r="D39" s="29">
        <v>-7.4999999999999997E-3</v>
      </c>
      <c r="E39" s="30" t="s">
        <v>28</v>
      </c>
      <c r="F39" s="7"/>
      <c r="G39" s="7"/>
      <c r="H39" s="7"/>
      <c r="I39" s="7"/>
      <c r="J39" s="56"/>
    </row>
    <row r="40" spans="1:16" x14ac:dyDescent="0.25">
      <c r="A40" s="106"/>
      <c r="B40" s="5"/>
      <c r="C40" s="31" t="s">
        <v>22</v>
      </c>
      <c r="D40" s="32">
        <v>-0.01</v>
      </c>
      <c r="E40" s="33" t="s">
        <v>29</v>
      </c>
      <c r="F40" s="7"/>
      <c r="G40" s="7"/>
      <c r="H40" s="106"/>
      <c r="I40" s="106"/>
      <c r="J40" s="56"/>
    </row>
    <row r="41" spans="1:16" ht="17.25" x14ac:dyDescent="0.4">
      <c r="A41" s="108"/>
      <c r="B41" s="4"/>
      <c r="C41" s="55"/>
      <c r="D41" s="55"/>
      <c r="E41" s="7"/>
      <c r="F41" s="7"/>
      <c r="G41" s="7"/>
      <c r="H41" s="106"/>
      <c r="I41" s="106"/>
      <c r="J41" s="56"/>
    </row>
    <row r="42" spans="1:16" x14ac:dyDescent="0.25">
      <c r="A42" s="109"/>
      <c r="B42" s="4"/>
      <c r="C42" s="55"/>
      <c r="D42" s="55"/>
      <c r="E42" s="7"/>
      <c r="F42" s="7"/>
      <c r="G42" s="7"/>
      <c r="H42" s="106"/>
      <c r="I42" s="106"/>
      <c r="J42" s="56"/>
    </row>
    <row r="43" spans="1:16" x14ac:dyDescent="0.25">
      <c r="A43" s="55"/>
      <c r="C43" s="55"/>
      <c r="D43" s="55"/>
      <c r="E43" s="55"/>
      <c r="F43" s="55"/>
      <c r="G43" s="55"/>
      <c r="H43" s="55"/>
    </row>
    <row r="44" spans="1:16" x14ac:dyDescent="0.25">
      <c r="E44" s="55"/>
    </row>
  </sheetData>
  <mergeCells count="1">
    <mergeCell ref="I25:J25"/>
  </mergeCells>
  <pageMargins left="0.7" right="0.7" top="0.78740157499999996" bottom="0.78740157499999996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Normal="100" workbookViewId="0">
      <selection activeCell="M19" sqref="M19"/>
    </sheetView>
  </sheetViews>
  <sheetFormatPr baseColWidth="10" defaultRowHeight="15" x14ac:dyDescent="0.25"/>
  <cols>
    <col min="1" max="1" width="10.85546875" customWidth="1"/>
    <col min="2" max="2" width="27.140625" style="2" customWidth="1"/>
    <col min="3" max="3" width="13.5703125" customWidth="1"/>
    <col min="4" max="4" width="31.5703125" customWidth="1"/>
    <col min="5" max="5" width="24" bestFit="1" customWidth="1"/>
    <col min="6" max="6" width="23.42578125" customWidth="1"/>
    <col min="7" max="7" width="11.42578125" customWidth="1"/>
    <col min="8" max="8" width="19.85546875" customWidth="1"/>
    <col min="9" max="9" width="10.140625" style="55" customWidth="1"/>
    <col min="10" max="10" width="13.5703125" customWidth="1"/>
    <col min="11" max="11" width="13.5703125" bestFit="1" customWidth="1"/>
    <col min="14" max="14" width="15.28515625" bestFit="1" customWidth="1"/>
  </cols>
  <sheetData>
    <row r="1" spans="1:17" x14ac:dyDescent="0.25">
      <c r="B1" s="1" t="s">
        <v>0</v>
      </c>
      <c r="C1" s="2"/>
      <c r="F1" s="2" t="s">
        <v>1</v>
      </c>
      <c r="G1" s="3" t="s">
        <v>2</v>
      </c>
      <c r="H1" s="2" t="s">
        <v>3</v>
      </c>
      <c r="I1" s="4"/>
      <c r="J1" s="5"/>
      <c r="K1" s="6"/>
      <c r="L1" s="7"/>
      <c r="M1" s="7"/>
      <c r="N1" s="7"/>
      <c r="O1" s="7"/>
    </row>
    <row r="2" spans="1:17" x14ac:dyDescent="0.25">
      <c r="B2" s="2" t="s">
        <v>4</v>
      </c>
      <c r="C2" t="s">
        <v>5</v>
      </c>
      <c r="E2" s="8">
        <v>1600</v>
      </c>
      <c r="F2" s="2" t="s">
        <v>6</v>
      </c>
      <c r="G2" s="9">
        <v>0.14599999999999999</v>
      </c>
      <c r="H2" s="10">
        <f t="shared" ref="H2:H6" si="0">G2/2</f>
        <v>7.2999999999999995E-2</v>
      </c>
      <c r="I2" s="11"/>
      <c r="J2" s="12">
        <f>G2+H6</f>
        <v>0.16299999999999998</v>
      </c>
      <c r="K2" s="7" t="s">
        <v>7</v>
      </c>
      <c r="L2" s="13"/>
      <c r="M2" s="7"/>
      <c r="N2" s="7"/>
      <c r="O2" s="7"/>
    </row>
    <row r="3" spans="1:17" x14ac:dyDescent="0.25">
      <c r="B3" s="2" t="s">
        <v>8</v>
      </c>
      <c r="C3" t="s">
        <v>9</v>
      </c>
      <c r="E3" s="14">
        <v>538</v>
      </c>
      <c r="F3" s="2" t="s">
        <v>10</v>
      </c>
      <c r="G3" s="15">
        <v>1.7000000000000001E-2</v>
      </c>
      <c r="H3" s="10">
        <f t="shared" si="0"/>
        <v>8.5000000000000006E-3</v>
      </c>
      <c r="I3" s="11"/>
      <c r="J3" s="16"/>
      <c r="K3" s="7"/>
      <c r="L3" s="7"/>
      <c r="M3" s="7"/>
      <c r="N3" s="7"/>
      <c r="O3" s="7"/>
    </row>
    <row r="4" spans="1:17" x14ac:dyDescent="0.25">
      <c r="C4" t="s">
        <v>11</v>
      </c>
      <c r="E4" s="17">
        <v>2000</v>
      </c>
      <c r="F4" s="2" t="s">
        <v>12</v>
      </c>
      <c r="G4" s="9">
        <v>0.186</v>
      </c>
      <c r="H4" s="10">
        <f t="shared" si="0"/>
        <v>9.2999999999999999E-2</v>
      </c>
      <c r="I4" s="11"/>
      <c r="J4" s="7"/>
      <c r="K4" s="7"/>
      <c r="L4" s="7"/>
      <c r="M4" s="7"/>
      <c r="N4" s="7"/>
      <c r="O4" s="7"/>
    </row>
    <row r="5" spans="1:17" x14ac:dyDescent="0.25">
      <c r="F5" s="2" t="s">
        <v>13</v>
      </c>
      <c r="G5" s="9">
        <v>2.5999999999999999E-2</v>
      </c>
      <c r="H5" s="10">
        <f t="shared" si="0"/>
        <v>1.2999999999999999E-2</v>
      </c>
      <c r="I5" s="11"/>
    </row>
    <row r="6" spans="1:17" x14ac:dyDescent="0.25">
      <c r="B6" s="2" t="s">
        <v>14</v>
      </c>
      <c r="C6" s="2">
        <v>0.75090000000000001</v>
      </c>
      <c r="D6" t="s">
        <v>15</v>
      </c>
      <c r="E6" t="s">
        <v>16</v>
      </c>
      <c r="F6" s="2" t="s">
        <v>17</v>
      </c>
      <c r="G6" s="18">
        <v>3.4000000000000002E-2</v>
      </c>
      <c r="H6" s="19">
        <f t="shared" si="0"/>
        <v>1.7000000000000001E-2</v>
      </c>
      <c r="I6" s="20"/>
      <c r="J6" s="21" t="s">
        <v>18</v>
      </c>
    </row>
    <row r="7" spans="1:17" x14ac:dyDescent="0.25">
      <c r="B7" s="2" t="s">
        <v>14</v>
      </c>
      <c r="C7" s="2">
        <v>0.70089999999999997</v>
      </c>
      <c r="D7" t="s">
        <v>19</v>
      </c>
      <c r="E7" t="s">
        <v>20</v>
      </c>
      <c r="H7" s="20"/>
      <c r="I7" s="20"/>
    </row>
    <row r="8" spans="1:17" x14ac:dyDescent="0.25">
      <c r="B8" s="2" t="s">
        <v>14</v>
      </c>
      <c r="C8" s="22">
        <v>0.69220000000000004</v>
      </c>
      <c r="D8" t="s">
        <v>19</v>
      </c>
      <c r="E8" t="s">
        <v>21</v>
      </c>
      <c r="F8" s="23" t="s">
        <v>22</v>
      </c>
      <c r="G8" s="24">
        <v>-2.5000000000000001E-3</v>
      </c>
      <c r="H8" s="25" t="s">
        <v>23</v>
      </c>
      <c r="I8" s="20"/>
      <c r="J8" t="s">
        <v>24</v>
      </c>
    </row>
    <row r="9" spans="1:17" x14ac:dyDescent="0.25">
      <c r="B9" s="2" t="s">
        <v>14</v>
      </c>
      <c r="C9" s="26">
        <v>0.68459999999999999</v>
      </c>
      <c r="D9" t="s">
        <v>25</v>
      </c>
      <c r="E9" s="27" t="s">
        <v>26</v>
      </c>
      <c r="F9" s="28" t="s">
        <v>22</v>
      </c>
      <c r="G9" s="29">
        <v>-5.0000000000000001E-3</v>
      </c>
      <c r="H9" s="30" t="s">
        <v>27</v>
      </c>
      <c r="I9" s="20"/>
    </row>
    <row r="10" spans="1:17" x14ac:dyDescent="0.25">
      <c r="C10" s="2"/>
      <c r="F10" s="28" t="s">
        <v>22</v>
      </c>
      <c r="G10" s="29">
        <v>-7.4999999999999997E-3</v>
      </c>
      <c r="H10" s="30" t="s">
        <v>28</v>
      </c>
      <c r="I10" s="20"/>
    </row>
    <row r="11" spans="1:17" x14ac:dyDescent="0.25">
      <c r="C11" s="2"/>
      <c r="F11" s="31" t="s">
        <v>22</v>
      </c>
      <c r="G11" s="32">
        <v>-0.01</v>
      </c>
      <c r="H11" s="33" t="s">
        <v>29</v>
      </c>
      <c r="I11" s="20"/>
    </row>
    <row r="12" spans="1:17" x14ac:dyDescent="0.25">
      <c r="A12" s="2"/>
      <c r="H12" s="19"/>
      <c r="I12" s="20"/>
    </row>
    <row r="13" spans="1:17" x14ac:dyDescent="0.25">
      <c r="A13" s="34" t="s">
        <v>30</v>
      </c>
      <c r="B13" s="35" t="s">
        <v>31</v>
      </c>
      <c r="C13" s="35"/>
      <c r="D13" s="36" t="s">
        <v>32</v>
      </c>
      <c r="E13" s="36"/>
      <c r="F13" s="36"/>
      <c r="G13" s="37"/>
      <c r="H13" s="38" t="s">
        <v>33</v>
      </c>
      <c r="I13" s="39"/>
      <c r="J13" s="40"/>
    </row>
    <row r="14" spans="1:17" x14ac:dyDescent="0.25">
      <c r="A14" s="41"/>
      <c r="B14" s="7" t="s">
        <v>34</v>
      </c>
      <c r="C14" s="7"/>
      <c r="D14" s="7"/>
      <c r="E14" s="42" t="s">
        <v>35</v>
      </c>
      <c r="F14" s="43"/>
      <c r="G14" s="44"/>
      <c r="H14" s="45"/>
      <c r="I14" s="46"/>
      <c r="J14" s="47"/>
    </row>
    <row r="15" spans="1:17" x14ac:dyDescent="0.25">
      <c r="A15" s="48"/>
      <c r="B15" s="49"/>
      <c r="C15" s="49"/>
      <c r="D15" s="50"/>
      <c r="E15" s="51"/>
      <c r="F15" s="52">
        <f>(C9*E3)+((E4/(E4-E3))-(E3/(E4-E3))*C9)*(E2-E3)</f>
        <v>1553.5745006839948</v>
      </c>
      <c r="G15" s="53"/>
      <c r="H15" s="45"/>
      <c r="I15" s="46"/>
      <c r="J15" s="47"/>
    </row>
    <row r="16" spans="1:17" x14ac:dyDescent="0.25">
      <c r="A16" s="54"/>
      <c r="B16" s="21" t="s">
        <v>36</v>
      </c>
      <c r="C16" s="55"/>
      <c r="D16" s="55"/>
      <c r="E16" s="7"/>
      <c r="F16" s="7"/>
      <c r="G16" s="7"/>
      <c r="H16" s="45"/>
      <c r="I16" s="46"/>
      <c r="J16" s="56"/>
      <c r="K16" s="46"/>
      <c r="L16" s="7"/>
      <c r="M16" s="7"/>
      <c r="N16" s="7"/>
      <c r="O16" s="57"/>
      <c r="P16" s="7"/>
      <c r="Q16" s="7"/>
    </row>
    <row r="17" spans="1:18" x14ac:dyDescent="0.25">
      <c r="A17" s="54"/>
      <c r="B17" s="58" t="s">
        <v>37</v>
      </c>
      <c r="C17" s="2" t="s">
        <v>38</v>
      </c>
      <c r="D17" t="s">
        <v>39</v>
      </c>
      <c r="E17" s="2" t="s">
        <v>40</v>
      </c>
      <c r="F17" t="s">
        <v>41</v>
      </c>
      <c r="G17" s="3" t="s">
        <v>42</v>
      </c>
      <c r="H17" s="59"/>
      <c r="I17" s="46"/>
      <c r="J17" s="56"/>
      <c r="K17" s="60" t="s">
        <v>43</v>
      </c>
      <c r="L17" s="61">
        <v>1.1160637482</v>
      </c>
      <c r="M17" s="62" t="s">
        <v>38</v>
      </c>
      <c r="N17" s="63" t="s">
        <v>4</v>
      </c>
      <c r="O17" s="7"/>
      <c r="P17" s="7"/>
      <c r="Q17" s="7"/>
    </row>
    <row r="18" spans="1:18" x14ac:dyDescent="0.25">
      <c r="A18" s="54"/>
      <c r="B18" s="64">
        <f>F15</f>
        <v>1553.5745006839948</v>
      </c>
      <c r="C18" s="2" t="s">
        <v>6</v>
      </c>
      <c r="D18" s="65">
        <f>H2</f>
        <v>7.2999999999999995E-2</v>
      </c>
      <c r="E18" s="66">
        <f>B18*D18</f>
        <v>113.41093854993161</v>
      </c>
      <c r="F18" s="67">
        <f>ROUND(E18,2)</f>
        <v>113.41</v>
      </c>
      <c r="G18" s="68">
        <f>F18*2</f>
        <v>226.82</v>
      </c>
      <c r="H18" s="59"/>
      <c r="I18" s="46"/>
      <c r="J18" s="56"/>
      <c r="K18" s="69"/>
      <c r="L18" s="62"/>
      <c r="M18" s="62"/>
      <c r="N18" s="70"/>
      <c r="O18" s="7"/>
      <c r="P18" s="7"/>
      <c r="Q18" s="7"/>
    </row>
    <row r="19" spans="1:18" x14ac:dyDescent="0.25">
      <c r="A19" s="54"/>
      <c r="B19" s="21"/>
      <c r="C19" s="2" t="s">
        <v>10</v>
      </c>
      <c r="D19" s="65">
        <f>H3</f>
        <v>8.5000000000000006E-3</v>
      </c>
      <c r="E19" s="66">
        <f>B18*D19</f>
        <v>13.205383255813956</v>
      </c>
      <c r="F19" s="67">
        <f>ROUND(E19,2)</f>
        <v>13.21</v>
      </c>
      <c r="G19" s="68">
        <f>F19*2</f>
        <v>26.42</v>
      </c>
      <c r="H19" s="71">
        <f>SUM(G18:G19)</f>
        <v>253.24</v>
      </c>
      <c r="I19" s="72"/>
      <c r="J19" s="56"/>
      <c r="K19" s="73"/>
      <c r="L19" s="70" t="s">
        <v>44</v>
      </c>
      <c r="M19" s="62"/>
      <c r="N19" s="61">
        <v>232.12749658000001</v>
      </c>
      <c r="O19" s="7"/>
      <c r="P19" s="7"/>
      <c r="Q19" s="7"/>
    </row>
    <row r="20" spans="1:18" x14ac:dyDescent="0.25">
      <c r="A20" s="54"/>
      <c r="B20" s="21"/>
      <c r="G20" s="56"/>
      <c r="H20" s="59"/>
      <c r="I20" s="46"/>
      <c r="J20" s="56"/>
      <c r="K20" s="46"/>
      <c r="L20" s="7"/>
      <c r="M20" s="7"/>
      <c r="N20" s="7"/>
      <c r="O20" s="7"/>
      <c r="P20" s="7"/>
      <c r="Q20" s="7"/>
    </row>
    <row r="21" spans="1:18" x14ac:dyDescent="0.25">
      <c r="A21" s="54"/>
      <c r="B21" s="21"/>
      <c r="C21" s="74" t="s">
        <v>12</v>
      </c>
      <c r="D21" s="65">
        <f>H4</f>
        <v>9.2999999999999999E-2</v>
      </c>
      <c r="E21" s="66">
        <f>B18*D21</f>
        <v>144.48242856361151</v>
      </c>
      <c r="F21" s="67">
        <f>ROUND(E21,2)</f>
        <v>144.47999999999999</v>
      </c>
      <c r="G21" s="68">
        <f>F21*2</f>
        <v>288.95999999999998</v>
      </c>
      <c r="H21" s="71">
        <f>F21*2</f>
        <v>288.95999999999998</v>
      </c>
      <c r="I21" s="72"/>
      <c r="J21" s="56"/>
      <c r="K21" s="75"/>
      <c r="L21" s="5"/>
      <c r="M21" s="5"/>
      <c r="N21" s="76"/>
      <c r="O21" s="7"/>
      <c r="P21" s="7"/>
      <c r="Q21" s="7"/>
    </row>
    <row r="22" spans="1:18" x14ac:dyDescent="0.25">
      <c r="A22" s="77"/>
      <c r="B22" s="3"/>
      <c r="C22" s="3" t="s">
        <v>13</v>
      </c>
      <c r="D22" s="78">
        <f>H5</f>
        <v>1.2999999999999999E-2</v>
      </c>
      <c r="E22" s="74">
        <f>B18*D22</f>
        <v>20.196468508891932</v>
      </c>
      <c r="F22" s="68">
        <f>ROUND(E22,2)</f>
        <v>20.2</v>
      </c>
      <c r="G22" s="68">
        <f>F22*2</f>
        <v>40.4</v>
      </c>
      <c r="H22" s="71">
        <f>G22</f>
        <v>40.4</v>
      </c>
      <c r="I22" s="72"/>
      <c r="J22" s="56"/>
      <c r="K22" s="46"/>
      <c r="L22" s="7"/>
      <c r="M22" s="7"/>
      <c r="N22" s="7"/>
      <c r="O22" s="7"/>
      <c r="P22" s="7"/>
      <c r="Q22" s="7"/>
    </row>
    <row r="23" spans="1:18" x14ac:dyDescent="0.25">
      <c r="A23" s="79"/>
      <c r="B23" s="74"/>
      <c r="C23" s="3" t="s">
        <v>17</v>
      </c>
      <c r="D23" s="80">
        <f>H6</f>
        <v>1.7000000000000001E-2</v>
      </c>
      <c r="E23" s="81">
        <f>B18*D23</f>
        <v>26.410766511627912</v>
      </c>
      <c r="F23" s="82">
        <f>ROUND(E23,2)</f>
        <v>26.41</v>
      </c>
      <c r="G23" s="68">
        <f>F23*2</f>
        <v>52.82</v>
      </c>
      <c r="H23" s="71">
        <f>F23*2</f>
        <v>52.82</v>
      </c>
      <c r="I23" s="72"/>
      <c r="J23" s="47"/>
    </row>
    <row r="24" spans="1:18" x14ac:dyDescent="0.25">
      <c r="A24" s="79"/>
      <c r="B24" s="74"/>
      <c r="C24" s="3"/>
      <c r="D24" s="80"/>
      <c r="E24" s="81"/>
      <c r="F24" s="82"/>
      <c r="G24" s="68"/>
      <c r="H24" s="71"/>
      <c r="I24" s="83">
        <f>SUM(H23:H24)</f>
        <v>52.82</v>
      </c>
      <c r="J24" s="47"/>
    </row>
    <row r="25" spans="1:18" x14ac:dyDescent="0.25">
      <c r="A25" s="34" t="s">
        <v>45</v>
      </c>
      <c r="B25" s="35" t="s">
        <v>46</v>
      </c>
      <c r="C25" s="35"/>
      <c r="D25" s="35"/>
      <c r="E25" s="35"/>
      <c r="F25" s="35"/>
      <c r="G25" s="84"/>
      <c r="H25" s="38" t="s">
        <v>47</v>
      </c>
      <c r="I25" s="175" t="s">
        <v>48</v>
      </c>
      <c r="J25" s="176"/>
    </row>
    <row r="26" spans="1:18" x14ac:dyDescent="0.25">
      <c r="A26" s="48"/>
      <c r="B26" s="85" t="s">
        <v>49</v>
      </c>
      <c r="C26" s="50"/>
      <c r="D26" s="50"/>
      <c r="E26" s="86" t="s">
        <v>50</v>
      </c>
      <c r="F26" s="87">
        <f>((E4/(E4-E3))*(E2-E3))</f>
        <v>1452.8043775649796</v>
      </c>
      <c r="G26" s="53"/>
      <c r="H26" s="88"/>
      <c r="I26" s="89"/>
      <c r="J26" s="90"/>
    </row>
    <row r="27" spans="1:18" x14ac:dyDescent="0.25">
      <c r="A27" s="54"/>
      <c r="B27" s="91" t="s">
        <v>51</v>
      </c>
      <c r="G27" s="56"/>
      <c r="H27" s="92"/>
      <c r="I27" s="46" t="s">
        <v>52</v>
      </c>
      <c r="J27" s="56"/>
      <c r="K27" s="46"/>
      <c r="L27" s="7"/>
      <c r="M27" s="7"/>
      <c r="N27" s="7"/>
      <c r="O27" s="7"/>
      <c r="P27" s="7"/>
    </row>
    <row r="28" spans="1:18" x14ac:dyDescent="0.25">
      <c r="A28" s="77"/>
      <c r="B28" s="58" t="s">
        <v>53</v>
      </c>
      <c r="C28" s="3"/>
      <c r="D28" s="56" t="s">
        <v>39</v>
      </c>
      <c r="E28" s="56" t="s">
        <v>40</v>
      </c>
      <c r="F28" s="56" t="s">
        <v>41</v>
      </c>
      <c r="G28" s="56"/>
      <c r="H28" s="92"/>
      <c r="I28" s="46"/>
      <c r="J28" s="93"/>
      <c r="K28" s="46"/>
      <c r="L28" s="7"/>
      <c r="M28" s="7"/>
      <c r="N28" s="7"/>
      <c r="O28" s="57"/>
      <c r="P28" s="7"/>
    </row>
    <row r="29" spans="1:18" x14ac:dyDescent="0.25">
      <c r="A29" s="77"/>
      <c r="B29" s="94">
        <f>F26</f>
        <v>1452.8043775649796</v>
      </c>
      <c r="C29" s="3" t="s">
        <v>6</v>
      </c>
      <c r="D29" s="95">
        <f>D18</f>
        <v>7.2999999999999995E-2</v>
      </c>
      <c r="E29" s="68">
        <f>B29*D29</f>
        <v>106.05471956224351</v>
      </c>
      <c r="F29" s="68">
        <f>ROUND(E29,2)</f>
        <v>106.05</v>
      </c>
      <c r="G29" s="56"/>
      <c r="H29" s="92"/>
      <c r="I29" s="72">
        <f>G18-F29</f>
        <v>120.77</v>
      </c>
      <c r="J29" s="93"/>
      <c r="K29" s="60" t="s">
        <v>43</v>
      </c>
      <c r="L29" s="61">
        <v>1.3679890560000001</v>
      </c>
      <c r="M29" s="62" t="s">
        <v>38</v>
      </c>
      <c r="N29" s="63" t="s">
        <v>4</v>
      </c>
      <c r="O29" s="7"/>
      <c r="P29" s="7"/>
    </row>
    <row r="30" spans="1:18" x14ac:dyDescent="0.25">
      <c r="A30" s="77"/>
      <c r="B30" s="3"/>
      <c r="C30" s="3" t="s">
        <v>10</v>
      </c>
      <c r="D30" s="95">
        <f>D19</f>
        <v>8.5000000000000006E-3</v>
      </c>
      <c r="E30" s="68">
        <f>B29*D30</f>
        <v>12.348837209302328</v>
      </c>
      <c r="F30" s="68">
        <f>ROUND(E30,2)</f>
        <v>12.35</v>
      </c>
      <c r="G30" s="56"/>
      <c r="H30" s="96">
        <f>SUM(F29:F30)</f>
        <v>118.39999999999999</v>
      </c>
      <c r="I30" s="72">
        <f>G19-F30</f>
        <v>14.070000000000002</v>
      </c>
      <c r="J30" s="97">
        <f>SUM(I29:I30)</f>
        <v>134.84</v>
      </c>
      <c r="K30" s="69"/>
      <c r="L30" s="62"/>
      <c r="M30" s="62"/>
      <c r="N30" s="70"/>
      <c r="O30" s="7"/>
      <c r="P30" s="7"/>
    </row>
    <row r="31" spans="1:18" x14ac:dyDescent="0.25">
      <c r="A31" s="77"/>
      <c r="B31" s="3"/>
      <c r="C31" s="3"/>
      <c r="D31" s="3"/>
      <c r="E31" s="56"/>
      <c r="F31" s="56"/>
      <c r="G31" s="56"/>
      <c r="H31" s="92"/>
      <c r="I31" s="46"/>
      <c r="J31" s="93"/>
      <c r="K31" s="73"/>
      <c r="L31" s="70" t="s">
        <v>44</v>
      </c>
      <c r="M31" s="62"/>
      <c r="N31" s="61">
        <v>735.97811220000006</v>
      </c>
      <c r="O31" s="7"/>
      <c r="P31" s="7"/>
      <c r="Q31" s="55"/>
      <c r="R31" s="55"/>
    </row>
    <row r="32" spans="1:18" x14ac:dyDescent="0.25">
      <c r="A32" s="77"/>
      <c r="B32" s="3"/>
      <c r="C32" s="74" t="s">
        <v>12</v>
      </c>
      <c r="D32" s="65">
        <f>H4</f>
        <v>9.2999999999999999E-2</v>
      </c>
      <c r="E32" s="68">
        <f>F26*D32</f>
        <v>135.1108071135431</v>
      </c>
      <c r="F32" s="68">
        <f>ROUND(E32,2)</f>
        <v>135.11000000000001</v>
      </c>
      <c r="G32" s="56"/>
      <c r="H32" s="96">
        <f>F32</f>
        <v>135.11000000000001</v>
      </c>
      <c r="I32" s="72"/>
      <c r="J32" s="97">
        <f>G21-H32</f>
        <v>153.84999999999997</v>
      </c>
      <c r="K32" s="72"/>
      <c r="L32" s="7"/>
      <c r="M32" s="7"/>
      <c r="N32" s="7"/>
      <c r="O32" s="7"/>
      <c r="P32" s="7"/>
    </row>
    <row r="33" spans="1:16" x14ac:dyDescent="0.25">
      <c r="A33" s="77"/>
      <c r="B33" s="3"/>
      <c r="C33" s="2" t="s">
        <v>13</v>
      </c>
      <c r="D33" s="65">
        <f>H5</f>
        <v>1.2999999999999999E-2</v>
      </c>
      <c r="E33" s="68">
        <f>F26*D33</f>
        <v>18.886456908344734</v>
      </c>
      <c r="F33" s="68">
        <f>ROUND(E33,2)</f>
        <v>18.89</v>
      </c>
      <c r="G33" s="56"/>
      <c r="H33" s="96">
        <f>F33</f>
        <v>18.89</v>
      </c>
      <c r="I33" s="72"/>
      <c r="J33" s="97">
        <f>H22-H33</f>
        <v>21.509999999999998</v>
      </c>
      <c r="K33" s="46"/>
      <c r="L33" s="7"/>
      <c r="M33" s="7"/>
      <c r="N33" s="7"/>
      <c r="O33" s="7"/>
      <c r="P33" s="7"/>
    </row>
    <row r="34" spans="1:16" x14ac:dyDescent="0.25">
      <c r="A34" s="77"/>
      <c r="B34" s="3"/>
      <c r="G34" s="56"/>
      <c r="H34" s="92"/>
      <c r="I34" s="98"/>
      <c r="J34" s="93"/>
      <c r="K34" s="75"/>
      <c r="L34" s="5"/>
      <c r="M34" s="5"/>
      <c r="N34" s="76"/>
      <c r="O34" s="7"/>
      <c r="P34" s="7"/>
    </row>
    <row r="35" spans="1:16" x14ac:dyDescent="0.25">
      <c r="A35" s="77"/>
      <c r="B35" s="99" t="s">
        <v>47</v>
      </c>
      <c r="C35" s="2" t="s">
        <v>17</v>
      </c>
      <c r="D35" s="100">
        <f>H6</f>
        <v>1.7000000000000001E-2</v>
      </c>
      <c r="E35" s="82">
        <f>F26*D35</f>
        <v>24.697674418604656</v>
      </c>
      <c r="F35" s="82">
        <f>ROUND(E35,2)</f>
        <v>24.7</v>
      </c>
      <c r="G35" s="82">
        <f>F35</f>
        <v>24.7</v>
      </c>
      <c r="H35" s="92"/>
      <c r="I35" s="98"/>
      <c r="J35" s="97">
        <f>H23-G35</f>
        <v>28.12</v>
      </c>
      <c r="K35" s="46"/>
      <c r="L35" s="7"/>
      <c r="M35" s="7"/>
      <c r="N35" s="7"/>
      <c r="O35" s="7"/>
      <c r="P35" s="7"/>
    </row>
    <row r="36" spans="1:16" x14ac:dyDescent="0.25">
      <c r="A36" s="77"/>
      <c r="B36" s="99" t="s">
        <v>54</v>
      </c>
      <c r="C36" s="74" t="s">
        <v>22</v>
      </c>
      <c r="D36" s="101">
        <v>6.0000000000000001E-3</v>
      </c>
      <c r="E36" s="43" t="s">
        <v>56</v>
      </c>
      <c r="F36" s="43"/>
      <c r="G36" s="110">
        <f>D36*F15</f>
        <v>9.3214470041039679</v>
      </c>
      <c r="H36" s="104">
        <f>SUM(G35:G36)</f>
        <v>34.021447004103969</v>
      </c>
      <c r="I36" s="50"/>
      <c r="J36" s="51"/>
      <c r="K36" s="46"/>
      <c r="L36" s="7"/>
      <c r="M36" s="7"/>
      <c r="N36" s="7"/>
      <c r="O36" s="7"/>
      <c r="P36" s="7"/>
    </row>
    <row r="37" spans="1:16" x14ac:dyDescent="0.25">
      <c r="A37" s="16"/>
      <c r="B37" s="5"/>
      <c r="C37" s="23" t="s">
        <v>22</v>
      </c>
      <c r="D37" s="24">
        <v>-2.5000000000000001E-3</v>
      </c>
      <c r="E37" s="25" t="s">
        <v>23</v>
      </c>
      <c r="F37" s="7"/>
      <c r="G37" s="105"/>
      <c r="H37" s="106"/>
      <c r="I37" s="106"/>
      <c r="J37" s="56"/>
    </row>
    <row r="38" spans="1:16" x14ac:dyDescent="0.25">
      <c r="A38" s="5"/>
      <c r="B38" s="7"/>
      <c r="C38" s="28" t="s">
        <v>22</v>
      </c>
      <c r="D38" s="29">
        <v>-5.0000000000000001E-3</v>
      </c>
      <c r="E38" s="30" t="s">
        <v>27</v>
      </c>
      <c r="F38" s="7"/>
      <c r="G38" s="7"/>
      <c r="H38" s="107"/>
      <c r="I38" s="107"/>
      <c r="J38" s="56"/>
    </row>
    <row r="39" spans="1:16" x14ac:dyDescent="0.25">
      <c r="A39" s="7"/>
      <c r="B39" s="5"/>
      <c r="C39" s="28" t="s">
        <v>22</v>
      </c>
      <c r="D39" s="29">
        <v>-7.4999999999999997E-3</v>
      </c>
      <c r="E39" s="30" t="s">
        <v>28</v>
      </c>
      <c r="F39" s="7"/>
      <c r="G39" s="7"/>
      <c r="H39" s="7"/>
      <c r="I39" s="7"/>
      <c r="J39" s="56"/>
    </row>
    <row r="40" spans="1:16" x14ac:dyDescent="0.25">
      <c r="A40" s="106"/>
      <c r="B40" s="5"/>
      <c r="C40" s="31" t="s">
        <v>22</v>
      </c>
      <c r="D40" s="32">
        <v>-0.01</v>
      </c>
      <c r="E40" s="33" t="s">
        <v>29</v>
      </c>
      <c r="F40" s="7"/>
      <c r="G40" s="7"/>
      <c r="H40" s="106"/>
      <c r="I40" s="106"/>
      <c r="J40" s="56"/>
    </row>
    <row r="41" spans="1:16" ht="17.25" x14ac:dyDescent="0.4">
      <c r="A41" s="108"/>
      <c r="B41" s="4"/>
      <c r="C41" s="55"/>
      <c r="D41" s="55"/>
      <c r="E41" s="7"/>
      <c r="F41" s="7"/>
      <c r="G41" s="7"/>
      <c r="H41" s="106"/>
      <c r="I41" s="106"/>
      <c r="J41" s="56"/>
    </row>
    <row r="42" spans="1:16" x14ac:dyDescent="0.25">
      <c r="A42" s="109"/>
      <c r="B42" s="4"/>
      <c r="C42" s="55"/>
      <c r="D42" s="55"/>
      <c r="E42" s="7"/>
      <c r="F42" s="7"/>
      <c r="G42" s="7"/>
      <c r="H42" s="106"/>
      <c r="I42" s="106"/>
      <c r="J42" s="56"/>
    </row>
    <row r="43" spans="1:16" x14ac:dyDescent="0.25">
      <c r="A43" s="55"/>
      <c r="C43" s="55"/>
      <c r="D43" s="55"/>
      <c r="E43" s="55"/>
      <c r="F43" s="55"/>
      <c r="G43" s="55"/>
      <c r="H43" s="55"/>
    </row>
    <row r="44" spans="1:16" x14ac:dyDescent="0.25">
      <c r="E44" s="55"/>
    </row>
  </sheetData>
  <mergeCells count="1">
    <mergeCell ref="I25:J25"/>
  </mergeCells>
  <pageMargins left="0.7" right="0.7" top="0.78740157499999996" bottom="0.78740157499999996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zoomScaleNormal="100" workbookViewId="0">
      <selection activeCell="H27" sqref="H27"/>
    </sheetView>
  </sheetViews>
  <sheetFormatPr baseColWidth="10" defaultRowHeight="15" x14ac:dyDescent="0.25"/>
  <cols>
    <col min="1" max="1" width="10.85546875" customWidth="1"/>
    <col min="2" max="2" width="27.140625" style="2" customWidth="1"/>
    <col min="3" max="3" width="13.5703125" customWidth="1"/>
    <col min="4" max="4" width="24.85546875" customWidth="1"/>
    <col min="5" max="5" width="24" bestFit="1" customWidth="1"/>
    <col min="6" max="6" width="23.42578125" customWidth="1"/>
    <col min="7" max="7" width="11.42578125" customWidth="1"/>
    <col min="8" max="8" width="16.42578125" customWidth="1"/>
    <col min="9" max="9" width="20.28515625" style="55" customWidth="1"/>
    <col min="10" max="10" width="20.7109375" customWidth="1"/>
    <col min="11" max="11" width="7.140625" customWidth="1"/>
    <col min="12" max="12" width="13.7109375" customWidth="1"/>
    <col min="14" max="14" width="15.28515625" bestFit="1" customWidth="1"/>
    <col min="15" max="15" width="16.140625" customWidth="1"/>
  </cols>
  <sheetData>
    <row r="1" spans="1:20" x14ac:dyDescent="0.25">
      <c r="B1" s="27" t="s">
        <v>0</v>
      </c>
      <c r="C1" s="2"/>
      <c r="F1" s="2" t="s">
        <v>1</v>
      </c>
      <c r="G1" s="2" t="s">
        <v>2</v>
      </c>
      <c r="H1" s="2" t="s">
        <v>3</v>
      </c>
      <c r="I1" s="111" t="s">
        <v>57</v>
      </c>
      <c r="J1" s="112"/>
      <c r="K1" s="111"/>
      <c r="L1" s="113"/>
      <c r="M1" s="113"/>
      <c r="N1" s="113"/>
      <c r="O1" s="113"/>
      <c r="P1" s="112"/>
      <c r="Q1" s="112"/>
      <c r="R1" s="112"/>
      <c r="S1" s="112"/>
      <c r="T1" s="112"/>
    </row>
    <row r="2" spans="1:20" x14ac:dyDescent="0.25">
      <c r="B2" s="2" t="s">
        <v>4</v>
      </c>
      <c r="C2" t="s">
        <v>5</v>
      </c>
      <c r="E2" s="8">
        <v>1840</v>
      </c>
      <c r="F2" s="2" t="s">
        <v>6</v>
      </c>
      <c r="G2" s="114">
        <v>0.14599999999999999</v>
      </c>
      <c r="H2" s="10">
        <f t="shared" ref="H2:H7" si="0">G2/2</f>
        <v>7.2999999999999995E-2</v>
      </c>
      <c r="I2" s="11" t="s">
        <v>58</v>
      </c>
      <c r="K2" s="7"/>
      <c r="L2" s="115">
        <f>G8</f>
        <v>3.4000000000000002E-2</v>
      </c>
      <c r="M2" s="7"/>
      <c r="N2" s="7"/>
      <c r="O2" s="7"/>
    </row>
    <row r="3" spans="1:20" x14ac:dyDescent="0.25">
      <c r="B3" s="2" t="s">
        <v>8</v>
      </c>
      <c r="C3" t="s">
        <v>9</v>
      </c>
      <c r="E3" s="116">
        <v>538</v>
      </c>
      <c r="F3" s="2" t="s">
        <v>10</v>
      </c>
      <c r="G3" s="15">
        <v>1.0999999999999999E-2</v>
      </c>
      <c r="H3" s="10">
        <f t="shared" si="0"/>
        <v>5.4999999999999997E-3</v>
      </c>
      <c r="I3" s="11" t="s">
        <v>54</v>
      </c>
      <c r="K3" s="7"/>
      <c r="L3" s="117">
        <v>0.01</v>
      </c>
      <c r="M3" s="7"/>
      <c r="N3" s="7"/>
      <c r="O3" s="7"/>
    </row>
    <row r="4" spans="1:20" x14ac:dyDescent="0.25">
      <c r="C4" t="s">
        <v>11</v>
      </c>
      <c r="E4" s="116">
        <v>2000</v>
      </c>
      <c r="F4" s="2" t="s">
        <v>12</v>
      </c>
      <c r="G4" s="114">
        <v>0.186</v>
      </c>
      <c r="H4" s="10">
        <f t="shared" si="0"/>
        <v>9.2999999999999999E-2</v>
      </c>
      <c r="I4" s="11"/>
      <c r="K4" s="7"/>
      <c r="L4" s="118">
        <f>L2-L3</f>
        <v>2.4E-2</v>
      </c>
      <c r="M4" s="7"/>
      <c r="N4" s="7"/>
      <c r="O4" s="7"/>
    </row>
    <row r="5" spans="1:20" x14ac:dyDescent="0.25">
      <c r="E5" s="116"/>
      <c r="F5" s="2"/>
      <c r="G5" s="114"/>
      <c r="H5" s="10"/>
      <c r="I5" s="11"/>
      <c r="K5" s="7"/>
      <c r="L5" s="118"/>
      <c r="M5" s="7"/>
      <c r="N5" s="7"/>
      <c r="O5" s="7"/>
    </row>
    <row r="6" spans="1:20" x14ac:dyDescent="0.25">
      <c r="E6" s="116"/>
      <c r="F6" s="2"/>
      <c r="G6" s="114"/>
      <c r="H6" s="10"/>
      <c r="I6" s="11"/>
      <c r="K6" s="7"/>
      <c r="L6" s="118"/>
      <c r="M6" s="7"/>
      <c r="N6" s="7"/>
      <c r="O6" s="7"/>
    </row>
    <row r="7" spans="1:20" x14ac:dyDescent="0.25">
      <c r="B7" s="2" t="s">
        <v>14</v>
      </c>
      <c r="C7" s="2">
        <v>0.75090000000000001</v>
      </c>
      <c r="D7" t="s">
        <v>15</v>
      </c>
      <c r="E7" t="s">
        <v>16</v>
      </c>
      <c r="F7" s="2" t="s">
        <v>13</v>
      </c>
      <c r="G7" s="114">
        <v>2.5999999999999999E-2</v>
      </c>
      <c r="H7" s="10">
        <f t="shared" si="0"/>
        <v>1.2999999999999999E-2</v>
      </c>
      <c r="L7" s="54" t="s">
        <v>59</v>
      </c>
    </row>
    <row r="8" spans="1:20" x14ac:dyDescent="0.25">
      <c r="B8" s="2" t="s">
        <v>14</v>
      </c>
      <c r="C8" s="2">
        <v>0.70089999999999997</v>
      </c>
      <c r="D8" t="s">
        <v>19</v>
      </c>
      <c r="E8" t="s">
        <v>20</v>
      </c>
      <c r="F8" s="2" t="s">
        <v>60</v>
      </c>
      <c r="G8" s="114">
        <v>3.4000000000000002E-2</v>
      </c>
      <c r="H8" s="19">
        <f>G8/2</f>
        <v>1.7000000000000001E-2</v>
      </c>
      <c r="I8" s="20" t="s">
        <v>61</v>
      </c>
      <c r="K8" s="11"/>
      <c r="L8" s="119">
        <f>L4/2</f>
        <v>1.2E-2</v>
      </c>
    </row>
    <row r="9" spans="1:20" x14ac:dyDescent="0.25">
      <c r="B9" s="26" t="s">
        <v>14</v>
      </c>
      <c r="C9" s="26">
        <f>'[1]95175_2010'!C9</f>
        <v>0.68459999999999999</v>
      </c>
      <c r="D9" s="120" t="str">
        <f>'[1]95175_2010'!D9</f>
        <v>(28% ./. 40,9)</v>
      </c>
      <c r="E9" s="27" t="str">
        <f>'[1]95175_2010'!E9</f>
        <v>ab 01.01.2024</v>
      </c>
      <c r="F9" s="121" t="s">
        <v>62</v>
      </c>
      <c r="G9" s="122">
        <v>6.0000000000000001E-3</v>
      </c>
      <c r="H9" s="20"/>
      <c r="I9" s="20" t="s">
        <v>63</v>
      </c>
      <c r="L9" s="123">
        <v>0.01</v>
      </c>
    </row>
    <row r="10" spans="1:20" x14ac:dyDescent="0.25">
      <c r="C10" s="2"/>
      <c r="F10" t="s">
        <v>64</v>
      </c>
      <c r="G10" s="122"/>
      <c r="H10" s="20"/>
      <c r="I10" s="20"/>
      <c r="L10" s="123"/>
    </row>
    <row r="11" spans="1:20" x14ac:dyDescent="0.25">
      <c r="A11" s="2"/>
      <c r="H11" s="19"/>
      <c r="I11" s="20"/>
      <c r="L11" s="124">
        <f>L8+L9</f>
        <v>2.1999999999999999E-2</v>
      </c>
      <c r="M11" t="s">
        <v>65</v>
      </c>
    </row>
    <row r="12" spans="1:20" x14ac:dyDescent="0.25">
      <c r="A12" s="125" t="s">
        <v>30</v>
      </c>
      <c r="B12" s="126" t="s">
        <v>31</v>
      </c>
      <c r="C12" s="126"/>
      <c r="D12" s="127" t="s">
        <v>32</v>
      </c>
      <c r="E12" s="43"/>
      <c r="F12" s="43"/>
      <c r="G12" s="55"/>
      <c r="H12" s="128" t="s">
        <v>33</v>
      </c>
      <c r="I12" s="129" t="s">
        <v>66</v>
      </c>
      <c r="J12" s="130" t="s">
        <v>67</v>
      </c>
    </row>
    <row r="13" spans="1:20" x14ac:dyDescent="0.25">
      <c r="A13" s="54"/>
      <c r="B13" s="55" t="s">
        <v>34</v>
      </c>
      <c r="C13" s="55"/>
      <c r="D13" s="55"/>
      <c r="E13" s="42" t="s">
        <v>35</v>
      </c>
      <c r="F13" s="43"/>
      <c r="G13" s="55"/>
      <c r="H13" s="46"/>
      <c r="I13" s="131" t="s">
        <v>47</v>
      </c>
      <c r="J13" s="132" t="s">
        <v>48</v>
      </c>
    </row>
    <row r="14" spans="1:20" x14ac:dyDescent="0.25">
      <c r="A14" s="54"/>
      <c r="B14" s="4"/>
      <c r="C14" s="4"/>
      <c r="D14" s="55"/>
      <c r="E14" s="93"/>
      <c r="F14" s="97">
        <f>(C9*E3)+((E4/(E4-E3))-(E3/(E4-E3))*C9)*(E2-E3)</f>
        <v>1821.4298002735977</v>
      </c>
      <c r="G14" s="55"/>
      <c r="H14" s="46"/>
      <c r="I14" s="133"/>
      <c r="J14" s="134"/>
      <c r="L14" s="55"/>
      <c r="M14" s="55"/>
      <c r="N14" s="55"/>
      <c r="O14" s="55"/>
    </row>
    <row r="15" spans="1:20" x14ac:dyDescent="0.25">
      <c r="A15" s="54"/>
      <c r="B15" s="21" t="s">
        <v>36</v>
      </c>
      <c r="C15" s="55"/>
      <c r="D15" s="55"/>
      <c r="E15" s="7"/>
      <c r="F15" s="7"/>
      <c r="G15" s="55"/>
      <c r="H15" s="46"/>
      <c r="I15" s="133"/>
      <c r="J15" s="134"/>
      <c r="L15" s="135"/>
      <c r="M15" s="4"/>
      <c r="N15" s="4"/>
      <c r="O15" s="135"/>
    </row>
    <row r="16" spans="1:20" x14ac:dyDescent="0.25">
      <c r="A16" s="54"/>
      <c r="B16" s="58" t="s">
        <v>37</v>
      </c>
      <c r="C16" s="2" t="s">
        <v>38</v>
      </c>
      <c r="D16" t="s">
        <v>39</v>
      </c>
      <c r="E16" s="2" t="s">
        <v>40</v>
      </c>
      <c r="F16" t="s">
        <v>41</v>
      </c>
      <c r="G16" s="2" t="s">
        <v>42</v>
      </c>
      <c r="H16" s="136"/>
      <c r="I16" s="133"/>
      <c r="J16" s="134"/>
      <c r="L16" s="55"/>
      <c r="M16" s="55"/>
      <c r="N16" s="55"/>
      <c r="O16" s="55"/>
    </row>
    <row r="17" spans="1:19" x14ac:dyDescent="0.25">
      <c r="A17" s="54"/>
      <c r="B17" s="64">
        <f>F14</f>
        <v>1821.4298002735977</v>
      </c>
      <c r="C17" s="2" t="s">
        <v>6</v>
      </c>
      <c r="D17" s="65">
        <f>H2</f>
        <v>7.2999999999999995E-2</v>
      </c>
      <c r="E17" s="66">
        <f>B17*D17</f>
        <v>132.96437541997261</v>
      </c>
      <c r="F17" s="67">
        <f>ROUND(E17,2)</f>
        <v>132.96</v>
      </c>
      <c r="G17" s="67">
        <f>F17*2</f>
        <v>265.92</v>
      </c>
      <c r="H17" s="136"/>
      <c r="I17" s="133"/>
      <c r="J17" s="134"/>
      <c r="L17" s="109"/>
      <c r="M17" s="4"/>
      <c r="N17" s="55"/>
      <c r="O17" s="55"/>
    </row>
    <row r="18" spans="1:19" x14ac:dyDescent="0.25">
      <c r="A18" s="54"/>
      <c r="B18" s="21"/>
      <c r="C18" s="2" t="s">
        <v>10</v>
      </c>
      <c r="D18" s="65">
        <f>H3</f>
        <v>5.4999999999999997E-3</v>
      </c>
      <c r="E18" s="66">
        <f>B17*D18</f>
        <v>10.017863901504787</v>
      </c>
      <c r="F18" s="67">
        <f>ROUND(E18,2)</f>
        <v>10.02</v>
      </c>
      <c r="G18" s="67">
        <f>F18*2</f>
        <v>20.04</v>
      </c>
      <c r="H18" s="137">
        <f>SUM(G17:G18)</f>
        <v>285.96000000000004</v>
      </c>
      <c r="I18" s="138"/>
      <c r="J18" s="134"/>
      <c r="L18" s="55"/>
      <c r="M18" s="55"/>
      <c r="N18" s="4"/>
      <c r="O18" s="55"/>
      <c r="P18" s="55"/>
      <c r="Q18" s="55"/>
    </row>
    <row r="19" spans="1:19" x14ac:dyDescent="0.25">
      <c r="A19" s="54"/>
      <c r="B19" s="21"/>
      <c r="H19" s="136"/>
      <c r="I19" s="133"/>
      <c r="J19" s="134"/>
      <c r="L19" s="2"/>
      <c r="M19" s="2"/>
    </row>
    <row r="20" spans="1:19" x14ac:dyDescent="0.25">
      <c r="A20" s="54"/>
      <c r="B20" s="21"/>
      <c r="C20" s="74" t="s">
        <v>12</v>
      </c>
      <c r="D20" s="65">
        <f>H4</f>
        <v>9.2999999999999999E-2</v>
      </c>
      <c r="E20" s="66">
        <f>B17*D20</f>
        <v>169.39297142544459</v>
      </c>
      <c r="F20" s="67">
        <f>ROUND(E20,2)</f>
        <v>169.39</v>
      </c>
      <c r="G20" s="67">
        <f>F20*2</f>
        <v>338.78</v>
      </c>
      <c r="H20" s="137">
        <f>F20*2</f>
        <v>338.78</v>
      </c>
      <c r="I20" s="138"/>
      <c r="J20" s="134"/>
      <c r="K20" s="67"/>
      <c r="L20" s="2"/>
      <c r="M20" s="2"/>
    </row>
    <row r="21" spans="1:19" x14ac:dyDescent="0.25">
      <c r="A21" s="77"/>
      <c r="B21" s="3"/>
      <c r="C21" s="3" t="s">
        <v>13</v>
      </c>
      <c r="D21" s="78">
        <f>H7</f>
        <v>1.2999999999999999E-2</v>
      </c>
      <c r="E21" s="74">
        <f>B17*D21</f>
        <v>23.678587403556769</v>
      </c>
      <c r="F21" s="68">
        <f>ROUND(E21,2)</f>
        <v>23.68</v>
      </c>
      <c r="G21" s="68">
        <f>F21*2</f>
        <v>47.36</v>
      </c>
      <c r="H21" s="137">
        <f>G21</f>
        <v>47.36</v>
      </c>
      <c r="I21" s="138"/>
      <c r="J21" s="134"/>
    </row>
    <row r="22" spans="1:19" x14ac:dyDescent="0.25">
      <c r="A22" s="79"/>
      <c r="B22" s="74"/>
      <c r="C22" s="139" t="s">
        <v>17</v>
      </c>
      <c r="D22" s="140">
        <v>1.7000000000000001E-2</v>
      </c>
      <c r="E22" s="81">
        <f>B17*D22</f>
        <v>30.964306604651163</v>
      </c>
      <c r="F22" s="82">
        <f>ROUND(E22,2)</f>
        <v>30.96</v>
      </c>
      <c r="G22" s="68">
        <f>F22*2</f>
        <v>61.92</v>
      </c>
      <c r="H22" s="141">
        <f>F22*2</f>
        <v>61.92</v>
      </c>
      <c r="I22" s="138"/>
      <c r="J22" s="134"/>
    </row>
    <row r="23" spans="1:19" ht="17.25" x14ac:dyDescent="0.4">
      <c r="A23" s="79"/>
      <c r="B23" s="74"/>
      <c r="C23" s="3"/>
      <c r="D23" s="80"/>
      <c r="E23" s="81"/>
      <c r="F23" s="82"/>
      <c r="G23" s="68"/>
      <c r="H23" s="142"/>
      <c r="I23" s="138"/>
      <c r="J23" s="134"/>
    </row>
    <row r="24" spans="1:19" x14ac:dyDescent="0.25">
      <c r="A24" s="79"/>
      <c r="B24" s="74"/>
      <c r="C24" s="3"/>
      <c r="D24" s="80"/>
      <c r="E24" s="81"/>
      <c r="F24" s="82"/>
      <c r="G24" s="68"/>
      <c r="H24" s="96"/>
      <c r="I24" s="138"/>
      <c r="J24" s="134"/>
      <c r="L24" s="55"/>
      <c r="M24" s="55"/>
      <c r="N24" s="55"/>
      <c r="O24" s="55"/>
      <c r="P24" s="55"/>
    </row>
    <row r="25" spans="1:19" x14ac:dyDescent="0.25">
      <c r="A25" s="125" t="s">
        <v>45</v>
      </c>
      <c r="B25" s="126" t="s">
        <v>46</v>
      </c>
      <c r="C25" s="126"/>
      <c r="D25" s="126"/>
      <c r="E25" s="143"/>
      <c r="F25" s="143"/>
      <c r="G25" s="126"/>
      <c r="H25" s="144" t="s">
        <v>47</v>
      </c>
      <c r="I25" s="131"/>
      <c r="J25" s="134"/>
      <c r="L25" s="55"/>
      <c r="M25" s="55"/>
      <c r="N25" s="55"/>
      <c r="O25" s="55"/>
      <c r="P25" s="55"/>
    </row>
    <row r="26" spans="1:19" x14ac:dyDescent="0.25">
      <c r="A26" s="54"/>
      <c r="B26" s="145" t="s">
        <v>49</v>
      </c>
      <c r="C26" s="55"/>
      <c r="D26" s="55"/>
      <c r="E26" s="16" t="s">
        <v>50</v>
      </c>
      <c r="F26" s="146">
        <f>((E4/(E4-E3))*(E2-E3))</f>
        <v>1781.1217510259919</v>
      </c>
      <c r="G26" s="55"/>
      <c r="H26" s="46"/>
      <c r="I26" s="133"/>
      <c r="J26" s="134"/>
      <c r="L26" s="55"/>
      <c r="M26" s="55"/>
      <c r="N26" s="55"/>
      <c r="O26" s="55"/>
      <c r="P26" s="55"/>
    </row>
    <row r="27" spans="1:19" x14ac:dyDescent="0.25">
      <c r="A27" s="54"/>
      <c r="B27" s="91" t="s">
        <v>51</v>
      </c>
      <c r="H27" s="136"/>
      <c r="I27" s="133"/>
      <c r="J27" s="134"/>
      <c r="L27" s="135"/>
      <c r="M27" s="4"/>
      <c r="N27" s="4"/>
      <c r="O27" s="135"/>
      <c r="P27" s="55"/>
    </row>
    <row r="28" spans="1:19" x14ac:dyDescent="0.25">
      <c r="A28" s="77"/>
      <c r="B28" s="58" t="s">
        <v>53</v>
      </c>
      <c r="C28" s="3"/>
      <c r="D28" s="56" t="s">
        <v>39</v>
      </c>
      <c r="E28" s="56" t="s">
        <v>40</v>
      </c>
      <c r="F28" s="56" t="s">
        <v>41</v>
      </c>
      <c r="G28" s="56"/>
      <c r="H28" s="136"/>
      <c r="I28" s="133"/>
      <c r="J28" s="134"/>
      <c r="L28" s="55"/>
      <c r="M28" s="55"/>
      <c r="N28" s="55"/>
      <c r="O28" s="55"/>
      <c r="P28" s="55"/>
    </row>
    <row r="29" spans="1:19" x14ac:dyDescent="0.25">
      <c r="A29" s="77"/>
      <c r="B29" s="94">
        <f>F26</f>
        <v>1781.1217510259919</v>
      </c>
      <c r="C29" s="3" t="s">
        <v>6</v>
      </c>
      <c r="D29" s="95">
        <f>D17</f>
        <v>7.2999999999999995E-2</v>
      </c>
      <c r="E29" s="68">
        <f>B29*D29</f>
        <v>130.02188782489739</v>
      </c>
      <c r="F29" s="68">
        <f>ROUND(E29,2)</f>
        <v>130.02000000000001</v>
      </c>
      <c r="G29" s="56"/>
      <c r="H29" s="136"/>
      <c r="I29" s="133"/>
      <c r="J29" s="134"/>
      <c r="L29" s="109"/>
      <c r="M29" s="55"/>
      <c r="N29" s="4"/>
      <c r="O29" s="55"/>
      <c r="P29" s="55"/>
    </row>
    <row r="30" spans="1:19" x14ac:dyDescent="0.25">
      <c r="A30" s="77"/>
      <c r="B30" s="3"/>
      <c r="C30" s="3" t="s">
        <v>10</v>
      </c>
      <c r="D30" s="95">
        <f>D18</f>
        <v>5.4999999999999997E-3</v>
      </c>
      <c r="E30" s="68">
        <f>B29*D30</f>
        <v>9.7961696306429555</v>
      </c>
      <c r="F30" s="68">
        <f>ROUND(E30,2)</f>
        <v>9.8000000000000007</v>
      </c>
      <c r="G30" s="56"/>
      <c r="H30" s="147">
        <f>SUM(F29:F30)</f>
        <v>139.82000000000002</v>
      </c>
      <c r="I30" s="177">
        <f>H30</f>
        <v>139.82000000000002</v>
      </c>
      <c r="J30" s="181">
        <f>H18-H30</f>
        <v>146.14000000000001</v>
      </c>
      <c r="L30" s="55"/>
      <c r="M30" s="55"/>
      <c r="N30" s="55"/>
      <c r="O30" s="55"/>
      <c r="P30" s="55"/>
    </row>
    <row r="31" spans="1:19" x14ac:dyDescent="0.25">
      <c r="A31" s="77"/>
      <c r="B31" s="3"/>
      <c r="C31" s="3"/>
      <c r="D31" s="3"/>
      <c r="E31" s="56"/>
      <c r="F31" s="56"/>
      <c r="G31" s="56"/>
      <c r="H31" s="136"/>
      <c r="I31" s="148"/>
      <c r="J31" s="184"/>
      <c r="L31" s="55"/>
      <c r="M31" s="55"/>
      <c r="N31" s="55"/>
      <c r="O31" s="55"/>
      <c r="P31" s="55"/>
      <c r="Q31" s="55"/>
      <c r="R31" s="55"/>
      <c r="S31" s="55"/>
    </row>
    <row r="32" spans="1:19" x14ac:dyDescent="0.25">
      <c r="A32" s="77"/>
      <c r="B32" s="3"/>
      <c r="C32" s="74" t="s">
        <v>12</v>
      </c>
      <c r="D32" s="65">
        <f>H4</f>
        <v>9.2999999999999999E-2</v>
      </c>
      <c r="E32" s="68">
        <f>F26*D32</f>
        <v>165.64432284541724</v>
      </c>
      <c r="F32" s="68">
        <f>ROUND(E32,2)</f>
        <v>165.64</v>
      </c>
      <c r="G32" s="56"/>
      <c r="H32" s="147">
        <f>F32</f>
        <v>165.64</v>
      </c>
      <c r="I32" s="178">
        <f>H32</f>
        <v>165.64</v>
      </c>
      <c r="J32" s="182">
        <f>H20-H32</f>
        <v>173.14</v>
      </c>
      <c r="K32" s="67"/>
      <c r="L32" s="55"/>
      <c r="M32" s="55"/>
      <c r="N32" s="55"/>
      <c r="O32" s="55"/>
      <c r="P32" s="55"/>
    </row>
    <row r="33" spans="1:16" x14ac:dyDescent="0.25">
      <c r="A33" s="77"/>
      <c r="B33" s="3"/>
      <c r="C33" s="2" t="s">
        <v>13</v>
      </c>
      <c r="D33" s="65">
        <f>H7</f>
        <v>1.2999999999999999E-2</v>
      </c>
      <c r="E33" s="68">
        <f>F26*D33</f>
        <v>23.154582763337892</v>
      </c>
      <c r="F33" s="68">
        <f>ROUND(E33,2)</f>
        <v>23.15</v>
      </c>
      <c r="G33" s="56"/>
      <c r="H33" s="147">
        <f>F33</f>
        <v>23.15</v>
      </c>
      <c r="I33" s="179">
        <f>H33</f>
        <v>23.15</v>
      </c>
      <c r="J33" s="183">
        <f>H21-H33</f>
        <v>24.21</v>
      </c>
      <c r="K33" s="67"/>
      <c r="L33" s="55"/>
      <c r="M33" s="55"/>
      <c r="N33" s="55"/>
      <c r="O33" s="55"/>
      <c r="P33" s="55"/>
    </row>
    <row r="34" spans="1:16" x14ac:dyDescent="0.25">
      <c r="A34" s="77"/>
      <c r="B34" s="3"/>
      <c r="C34" s="2"/>
      <c r="D34" s="100"/>
      <c r="E34" s="82">
        <f>F26*D34</f>
        <v>0</v>
      </c>
      <c r="F34" s="82">
        <f>ROUND(E34,2)</f>
        <v>0</v>
      </c>
      <c r="G34" s="56"/>
      <c r="H34" s="150">
        <f>F34</f>
        <v>0</v>
      </c>
      <c r="I34" s="151"/>
      <c r="J34" s="184"/>
      <c r="L34" s="55"/>
      <c r="M34" s="55"/>
      <c r="N34" s="55"/>
      <c r="O34" s="55"/>
      <c r="P34" s="55"/>
    </row>
    <row r="35" spans="1:16" x14ac:dyDescent="0.25">
      <c r="A35" s="77"/>
      <c r="B35" s="3" t="s">
        <v>68</v>
      </c>
      <c r="C35" s="152" t="s">
        <v>69</v>
      </c>
      <c r="D35" s="153">
        <v>2.1999999999999999E-2</v>
      </c>
      <c r="E35" s="154">
        <f>F26*D35</f>
        <v>39.184678522571822</v>
      </c>
      <c r="F35" s="154">
        <f>ROUND(E35,2)</f>
        <v>39.18</v>
      </c>
      <c r="G35" s="155"/>
      <c r="H35" s="156">
        <f>D35*F26</f>
        <v>39.184678522571822</v>
      </c>
      <c r="I35" s="157"/>
      <c r="J35" s="185"/>
    </row>
    <row r="36" spans="1:16" x14ac:dyDescent="0.25">
      <c r="A36" s="158"/>
      <c r="B36" s="159" t="s">
        <v>54</v>
      </c>
      <c r="C36" s="160" t="s">
        <v>62</v>
      </c>
      <c r="D36" s="161">
        <v>6.0000000000000001E-3</v>
      </c>
      <c r="E36" s="162" t="s">
        <v>70</v>
      </c>
      <c r="F36" s="162"/>
      <c r="G36" s="163"/>
      <c r="H36" s="164">
        <f>D36*F14</f>
        <v>10.928578801641587</v>
      </c>
      <c r="I36" s="180">
        <f>SUM(H35:H36)</f>
        <v>50.113257324213407</v>
      </c>
      <c r="J36" s="181">
        <f>H22-H35</f>
        <v>22.73532147742818</v>
      </c>
      <c r="L36" s="165" t="s">
        <v>71</v>
      </c>
      <c r="N36" s="67"/>
    </row>
    <row r="37" spans="1:16" x14ac:dyDescent="0.25">
      <c r="B37" s="3"/>
      <c r="C37" s="166" t="s">
        <v>72</v>
      </c>
      <c r="F37" s="56"/>
      <c r="G37" s="56"/>
      <c r="H37" s="56"/>
      <c r="I37" s="7"/>
      <c r="L37" s="165"/>
    </row>
    <row r="38" spans="1:16" x14ac:dyDescent="0.25">
      <c r="A38" s="67"/>
      <c r="B38" s="3"/>
      <c r="C38" s="167" t="s">
        <v>22</v>
      </c>
      <c r="D38" s="168" t="s">
        <v>73</v>
      </c>
      <c r="E38" s="56"/>
      <c r="F38" s="7"/>
      <c r="G38" s="56"/>
      <c r="H38" s="68"/>
      <c r="I38" s="106"/>
    </row>
    <row r="39" spans="1:16" ht="17.25" x14ac:dyDescent="0.4">
      <c r="A39" s="169"/>
      <c r="B39" s="3"/>
      <c r="C39" s="23" t="s">
        <v>22</v>
      </c>
      <c r="D39" s="29">
        <v>-2.5000000000000001E-3</v>
      </c>
      <c r="E39" s="25" t="s">
        <v>23</v>
      </c>
      <c r="F39" s="7"/>
      <c r="G39" s="56"/>
      <c r="H39" s="68"/>
      <c r="I39" s="105"/>
    </row>
    <row r="40" spans="1:16" x14ac:dyDescent="0.25">
      <c r="A40" s="67"/>
      <c r="B40" s="3"/>
      <c r="C40" s="28" t="s">
        <v>22</v>
      </c>
      <c r="D40" s="29">
        <v>-5.0000000000000001E-3</v>
      </c>
      <c r="E40" s="30" t="s">
        <v>27</v>
      </c>
      <c r="F40" s="7"/>
      <c r="G40" s="56"/>
      <c r="H40" s="68"/>
      <c r="I40" s="106"/>
    </row>
    <row r="41" spans="1:16" x14ac:dyDescent="0.25">
      <c r="B41" s="3"/>
      <c r="C41" s="28" t="s">
        <v>22</v>
      </c>
      <c r="D41" s="29">
        <v>-7.4999999999999997E-3</v>
      </c>
      <c r="E41" s="30" t="s">
        <v>28</v>
      </c>
      <c r="F41" s="56"/>
      <c r="G41" s="56"/>
      <c r="H41" s="56"/>
      <c r="I41" s="7"/>
    </row>
    <row r="42" spans="1:16" x14ac:dyDescent="0.25">
      <c r="C42" s="31" t="s">
        <v>22</v>
      </c>
      <c r="D42" s="32">
        <v>-0.01</v>
      </c>
      <c r="E42" s="33" t="s">
        <v>29</v>
      </c>
    </row>
  </sheetData>
  <pageMargins left="0.7" right="0.7" top="0.78740157499999996" bottom="0.78740157499999996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7" zoomScaleNormal="100" workbookViewId="0">
      <selection activeCell="H28" sqref="H28"/>
    </sheetView>
  </sheetViews>
  <sheetFormatPr baseColWidth="10" defaultRowHeight="15" x14ac:dyDescent="0.25"/>
  <cols>
    <col min="1" max="1" width="10.85546875" customWidth="1"/>
    <col min="2" max="2" width="27.140625" style="2" customWidth="1"/>
    <col min="3" max="3" width="13.5703125" customWidth="1"/>
    <col min="4" max="4" width="24.85546875" customWidth="1"/>
    <col min="5" max="5" width="24" bestFit="1" customWidth="1"/>
    <col min="6" max="6" width="23.42578125" customWidth="1"/>
    <col min="7" max="7" width="21.28515625" customWidth="1"/>
    <col min="8" max="8" width="16.42578125" customWidth="1"/>
    <col min="9" max="9" width="20.28515625" style="55" customWidth="1"/>
    <col min="10" max="10" width="20.7109375" customWidth="1"/>
    <col min="11" max="11" width="7.140625" customWidth="1"/>
    <col min="12" max="12" width="13.7109375" customWidth="1"/>
    <col min="14" max="14" width="15.28515625" bestFit="1" customWidth="1"/>
    <col min="15" max="15" width="16.140625" customWidth="1"/>
  </cols>
  <sheetData>
    <row r="1" spans="1:20" x14ac:dyDescent="0.25">
      <c r="B1" s="27" t="s">
        <v>0</v>
      </c>
      <c r="C1" s="2"/>
      <c r="F1" s="2" t="s">
        <v>1</v>
      </c>
      <c r="G1" s="2" t="s">
        <v>2</v>
      </c>
      <c r="H1" s="2" t="s">
        <v>3</v>
      </c>
      <c r="I1" s="111" t="s">
        <v>57</v>
      </c>
      <c r="J1" s="112"/>
      <c r="K1" s="111"/>
      <c r="L1" s="113"/>
      <c r="M1" s="113"/>
      <c r="N1" s="113"/>
      <c r="O1" s="113"/>
      <c r="P1" s="112"/>
      <c r="Q1" s="112"/>
      <c r="R1" s="112"/>
      <c r="S1" s="112"/>
      <c r="T1" s="112"/>
    </row>
    <row r="2" spans="1:20" x14ac:dyDescent="0.25">
      <c r="B2" s="2" t="s">
        <v>4</v>
      </c>
      <c r="C2" t="s">
        <v>5</v>
      </c>
      <c r="E2" s="8">
        <v>1840</v>
      </c>
      <c r="F2" s="2" t="s">
        <v>6</v>
      </c>
      <c r="G2" s="114">
        <v>0.14599999999999999</v>
      </c>
      <c r="H2" s="10">
        <f t="shared" ref="H2:H7" si="0">G2/2</f>
        <v>7.2999999999999995E-2</v>
      </c>
      <c r="I2" s="11" t="s">
        <v>58</v>
      </c>
      <c r="K2" s="7"/>
      <c r="L2" s="115">
        <f>G8</f>
        <v>3.4000000000000002E-2</v>
      </c>
      <c r="M2" s="7"/>
      <c r="N2" s="7"/>
      <c r="O2" s="7"/>
    </row>
    <row r="3" spans="1:20" x14ac:dyDescent="0.25">
      <c r="B3" s="2" t="s">
        <v>8</v>
      </c>
      <c r="C3" t="s">
        <v>9</v>
      </c>
      <c r="E3" s="116">
        <v>538</v>
      </c>
      <c r="F3" s="2" t="s">
        <v>10</v>
      </c>
      <c r="G3" s="15">
        <v>1.0999999999999999E-2</v>
      </c>
      <c r="H3" s="10">
        <f t="shared" si="0"/>
        <v>5.4999999999999997E-3</v>
      </c>
      <c r="I3" s="11" t="s">
        <v>54</v>
      </c>
      <c r="K3" s="7"/>
      <c r="L3" s="117">
        <v>0.01</v>
      </c>
      <c r="M3" s="7"/>
      <c r="N3" s="7"/>
      <c r="O3" s="7"/>
    </row>
    <row r="4" spans="1:20" x14ac:dyDescent="0.25">
      <c r="C4" t="s">
        <v>11</v>
      </c>
      <c r="E4" s="116">
        <v>2000</v>
      </c>
      <c r="F4" s="2" t="s">
        <v>12</v>
      </c>
      <c r="G4" s="114">
        <v>0.186</v>
      </c>
      <c r="H4" s="10">
        <f t="shared" si="0"/>
        <v>9.2999999999999999E-2</v>
      </c>
      <c r="I4" s="11"/>
      <c r="K4" s="7"/>
      <c r="L4" s="118">
        <f>L2-L3</f>
        <v>2.4E-2</v>
      </c>
      <c r="M4" s="7"/>
      <c r="N4" s="7"/>
      <c r="O4" s="7"/>
    </row>
    <row r="5" spans="1:20" x14ac:dyDescent="0.25">
      <c r="E5" s="116"/>
      <c r="F5" s="2"/>
      <c r="G5" s="114"/>
      <c r="H5" s="10"/>
      <c r="I5" s="11"/>
      <c r="K5" s="7"/>
      <c r="L5" s="118"/>
      <c r="M5" s="7"/>
      <c r="N5" s="7"/>
      <c r="O5" s="7"/>
    </row>
    <row r="6" spans="1:20" x14ac:dyDescent="0.25">
      <c r="E6" s="116"/>
      <c r="F6" s="2"/>
      <c r="G6" s="114"/>
      <c r="H6" s="10"/>
      <c r="I6" s="11"/>
      <c r="K6" s="7"/>
      <c r="L6" s="118"/>
      <c r="M6" s="7"/>
      <c r="N6" s="7"/>
      <c r="O6" s="7"/>
    </row>
    <row r="7" spans="1:20" x14ac:dyDescent="0.25">
      <c r="B7" s="2" t="s">
        <v>14</v>
      </c>
      <c r="C7" s="2">
        <v>0.75090000000000001</v>
      </c>
      <c r="D7" t="s">
        <v>15</v>
      </c>
      <c r="E7" t="s">
        <v>16</v>
      </c>
      <c r="F7" s="2" t="s">
        <v>13</v>
      </c>
      <c r="G7" s="114">
        <v>2.5999999999999999E-2</v>
      </c>
      <c r="H7" s="10">
        <f t="shared" si="0"/>
        <v>1.2999999999999999E-2</v>
      </c>
      <c r="L7" s="54" t="s">
        <v>59</v>
      </c>
    </row>
    <row r="8" spans="1:20" x14ac:dyDescent="0.25">
      <c r="B8" s="2" t="s">
        <v>14</v>
      </c>
      <c r="C8" s="2">
        <v>0.70089999999999997</v>
      </c>
      <c r="D8" t="s">
        <v>19</v>
      </c>
      <c r="E8" t="s">
        <v>20</v>
      </c>
      <c r="F8" s="2" t="s">
        <v>60</v>
      </c>
      <c r="G8" s="114">
        <v>3.4000000000000002E-2</v>
      </c>
      <c r="H8" s="19">
        <f>G8/2</f>
        <v>1.7000000000000001E-2</v>
      </c>
      <c r="I8" s="20" t="s">
        <v>61</v>
      </c>
      <c r="K8" s="11"/>
      <c r="L8" s="119">
        <f>L4/2</f>
        <v>1.2E-2</v>
      </c>
    </row>
    <row r="9" spans="1:20" x14ac:dyDescent="0.25">
      <c r="B9" s="26" t="s">
        <v>14</v>
      </c>
      <c r="C9" s="26">
        <f>'[1]95175_2010'!C9</f>
        <v>0.68459999999999999</v>
      </c>
      <c r="D9" s="120" t="str">
        <f>'[1]95175_2010'!D9</f>
        <v>(28% ./. 40,9)</v>
      </c>
      <c r="E9" s="27" t="str">
        <f>'[1]95175_2010'!E9</f>
        <v>ab 01.01.2024</v>
      </c>
      <c r="F9" s="121" t="s">
        <v>62</v>
      </c>
      <c r="G9" s="122">
        <v>6.0000000000000001E-3</v>
      </c>
      <c r="H9" s="20"/>
      <c r="I9" s="20" t="s">
        <v>63</v>
      </c>
      <c r="L9" s="123">
        <v>0.01</v>
      </c>
    </row>
    <row r="10" spans="1:20" x14ac:dyDescent="0.25">
      <c r="C10" s="2"/>
      <c r="F10" t="s">
        <v>64</v>
      </c>
      <c r="G10" s="122"/>
      <c r="H10" s="20"/>
      <c r="I10" s="20"/>
      <c r="L10" s="123"/>
    </row>
    <row r="11" spans="1:20" x14ac:dyDescent="0.25">
      <c r="A11" s="2"/>
      <c r="H11" s="19"/>
      <c r="I11" s="20"/>
      <c r="L11" s="124">
        <f>L8+L9</f>
        <v>2.1999999999999999E-2</v>
      </c>
      <c r="M11" t="s">
        <v>65</v>
      </c>
    </row>
    <row r="12" spans="1:20" x14ac:dyDescent="0.25">
      <c r="A12" s="125" t="s">
        <v>30</v>
      </c>
      <c r="B12" s="126" t="s">
        <v>31</v>
      </c>
      <c r="C12" s="126"/>
      <c r="D12" s="127" t="s">
        <v>32</v>
      </c>
      <c r="E12" s="43"/>
      <c r="F12" s="43"/>
      <c r="G12" s="55"/>
      <c r="H12" s="128" t="s">
        <v>33</v>
      </c>
      <c r="I12" s="129" t="s">
        <v>66</v>
      </c>
      <c r="J12" s="130" t="s">
        <v>67</v>
      </c>
    </row>
    <row r="13" spans="1:20" x14ac:dyDescent="0.25">
      <c r="A13" s="54"/>
      <c r="B13" s="55" t="s">
        <v>34</v>
      </c>
      <c r="C13" s="55"/>
      <c r="D13" s="55"/>
      <c r="E13" s="42" t="s">
        <v>35</v>
      </c>
      <c r="F13" s="43"/>
      <c r="G13" s="55"/>
      <c r="H13" s="46"/>
      <c r="I13" s="131" t="s">
        <v>47</v>
      </c>
      <c r="J13" s="132" t="s">
        <v>48</v>
      </c>
    </row>
    <row r="14" spans="1:20" x14ac:dyDescent="0.25">
      <c r="A14" s="54"/>
      <c r="B14" s="4"/>
      <c r="C14" s="4"/>
      <c r="D14" s="55"/>
      <c r="E14" s="93"/>
      <c r="F14" s="97">
        <f>(C9*E3)+((E4/(E4-E3))-(E3/(E4-E3))*C9)*(E2-E3)</f>
        <v>1821.4298002735977</v>
      </c>
      <c r="G14" s="7" t="s">
        <v>74</v>
      </c>
      <c r="H14" s="46"/>
      <c r="I14" s="133"/>
      <c r="J14" s="134"/>
      <c r="L14" s="55"/>
      <c r="M14" s="55"/>
      <c r="N14" s="55"/>
      <c r="O14" s="55"/>
    </row>
    <row r="15" spans="1:20" x14ac:dyDescent="0.25">
      <c r="A15" s="54"/>
      <c r="B15" s="21" t="s">
        <v>36</v>
      </c>
      <c r="C15" s="55"/>
      <c r="D15" s="55"/>
      <c r="E15" s="7"/>
      <c r="G15" s="55"/>
      <c r="H15" s="45"/>
      <c r="I15" s="170"/>
      <c r="J15" s="134"/>
      <c r="L15" s="135"/>
      <c r="M15" s="4"/>
      <c r="N15" s="4"/>
      <c r="O15" s="135"/>
    </row>
    <row r="16" spans="1:20" x14ac:dyDescent="0.25">
      <c r="A16" s="54"/>
      <c r="B16" s="58" t="s">
        <v>37</v>
      </c>
      <c r="C16" s="2" t="s">
        <v>38</v>
      </c>
      <c r="D16" t="s">
        <v>39</v>
      </c>
      <c r="E16" s="2" t="s">
        <v>40</v>
      </c>
      <c r="F16" t="s">
        <v>41</v>
      </c>
      <c r="G16" s="2" t="s">
        <v>42</v>
      </c>
      <c r="H16" s="59"/>
      <c r="I16" s="170"/>
      <c r="J16" s="134"/>
      <c r="L16" s="55"/>
      <c r="M16" s="55"/>
      <c r="N16" s="55"/>
      <c r="O16" s="55"/>
    </row>
    <row r="17" spans="1:19" x14ac:dyDescent="0.25">
      <c r="A17" s="54"/>
      <c r="B17" s="64">
        <f>F14</f>
        <v>1821.4298002735977</v>
      </c>
      <c r="C17" s="2" t="s">
        <v>6</v>
      </c>
      <c r="D17" s="65">
        <f>H2</f>
        <v>7.2999999999999995E-2</v>
      </c>
      <c r="E17" s="66">
        <f>B17*D17</f>
        <v>132.96437541997261</v>
      </c>
      <c r="F17" s="67">
        <f>ROUND(E17,2)</f>
        <v>132.96</v>
      </c>
      <c r="G17" s="67">
        <f>F17*2</f>
        <v>265.92</v>
      </c>
      <c r="H17" s="59"/>
      <c r="I17" s="170"/>
      <c r="J17" s="134"/>
      <c r="L17" s="109"/>
      <c r="M17" s="4"/>
      <c r="N17" s="55"/>
      <c r="O17" s="55"/>
    </row>
    <row r="18" spans="1:19" x14ac:dyDescent="0.25">
      <c r="A18" s="54"/>
      <c r="B18" s="21"/>
      <c r="C18" s="2" t="s">
        <v>10</v>
      </c>
      <c r="D18" s="65">
        <f>H3</f>
        <v>5.4999999999999997E-3</v>
      </c>
      <c r="E18" s="66">
        <f>B17*D18</f>
        <v>10.017863901504787</v>
      </c>
      <c r="F18" s="67">
        <f>ROUND(E18,2)</f>
        <v>10.02</v>
      </c>
      <c r="G18" s="67">
        <f>F18*2</f>
        <v>20.04</v>
      </c>
      <c r="H18" s="96">
        <f>SUM(G17:G18)</f>
        <v>285.96000000000004</v>
      </c>
      <c r="I18" s="171"/>
      <c r="J18" s="134"/>
      <c r="L18" s="55"/>
      <c r="M18" s="55"/>
      <c r="N18" s="4"/>
      <c r="O18" s="55"/>
      <c r="P18" s="55"/>
      <c r="Q18" s="55"/>
    </row>
    <row r="19" spans="1:19" x14ac:dyDescent="0.25">
      <c r="A19" s="54"/>
      <c r="B19" s="21"/>
      <c r="H19" s="59"/>
      <c r="I19" s="170"/>
      <c r="J19" s="134"/>
      <c r="L19" s="2"/>
      <c r="M19" s="2"/>
    </row>
    <row r="20" spans="1:19" x14ac:dyDescent="0.25">
      <c r="A20" s="54"/>
      <c r="B20" s="21"/>
      <c r="C20" s="74" t="s">
        <v>12</v>
      </c>
      <c r="D20" s="65">
        <f>H4</f>
        <v>9.2999999999999999E-2</v>
      </c>
      <c r="E20" s="66">
        <f>B17*D20</f>
        <v>169.39297142544459</v>
      </c>
      <c r="F20" s="67">
        <f>ROUND(E20,2)</f>
        <v>169.39</v>
      </c>
      <c r="G20" s="67">
        <f>F20*2</f>
        <v>338.78</v>
      </c>
      <c r="H20" s="96">
        <f>F20*2</f>
        <v>338.78</v>
      </c>
      <c r="I20" s="171"/>
      <c r="J20" s="134"/>
      <c r="K20" s="67"/>
      <c r="L20" s="2"/>
      <c r="M20" s="2"/>
    </row>
    <row r="21" spans="1:19" x14ac:dyDescent="0.25">
      <c r="A21" s="77"/>
      <c r="B21" s="3"/>
      <c r="C21" s="3" t="s">
        <v>13</v>
      </c>
      <c r="D21" s="78">
        <f>H7</f>
        <v>1.2999999999999999E-2</v>
      </c>
      <c r="E21" s="74">
        <f>B17*D21</f>
        <v>23.678587403556769</v>
      </c>
      <c r="F21" s="68">
        <f>ROUND(E21,2)</f>
        <v>23.68</v>
      </c>
      <c r="G21" s="68">
        <f>F21*2</f>
        <v>47.36</v>
      </c>
      <c r="H21" s="96">
        <f>G21</f>
        <v>47.36</v>
      </c>
      <c r="I21" s="171"/>
      <c r="J21" s="134"/>
    </row>
    <row r="22" spans="1:19" x14ac:dyDescent="0.25">
      <c r="A22" s="79"/>
      <c r="B22" s="74"/>
      <c r="C22" s="139" t="s">
        <v>17</v>
      </c>
      <c r="D22" s="140">
        <v>1.7000000000000001E-2</v>
      </c>
      <c r="E22" s="81">
        <f>B17*D22</f>
        <v>30.964306604651163</v>
      </c>
      <c r="F22" s="82">
        <f>ROUND(E22,2)</f>
        <v>30.96</v>
      </c>
      <c r="G22" s="68">
        <f>F22*2</f>
        <v>61.92</v>
      </c>
      <c r="H22" s="71">
        <f>F22*2</f>
        <v>61.92</v>
      </c>
      <c r="I22" s="171"/>
      <c r="J22" s="134"/>
    </row>
    <row r="23" spans="1:19" ht="17.25" x14ac:dyDescent="0.4">
      <c r="A23" s="79"/>
      <c r="B23" s="74"/>
      <c r="C23" s="3"/>
      <c r="D23" s="80"/>
      <c r="E23" s="81"/>
      <c r="F23" s="82"/>
      <c r="G23" s="68"/>
      <c r="H23" s="142"/>
      <c r="I23" s="171"/>
      <c r="J23" s="134"/>
    </row>
    <row r="24" spans="1:19" x14ac:dyDescent="0.25">
      <c r="A24" s="79"/>
      <c r="B24" s="74"/>
      <c r="C24" s="3"/>
      <c r="D24" s="80"/>
      <c r="E24" s="81"/>
      <c r="F24" s="82"/>
      <c r="G24" s="68"/>
      <c r="H24" s="96"/>
      <c r="I24" s="171"/>
      <c r="J24" s="134"/>
      <c r="L24" s="55"/>
      <c r="M24" s="55"/>
      <c r="N24" s="55"/>
      <c r="O24" s="55"/>
      <c r="P24" s="55"/>
    </row>
    <row r="25" spans="1:19" x14ac:dyDescent="0.25">
      <c r="A25" s="125" t="s">
        <v>45</v>
      </c>
      <c r="B25" s="126" t="s">
        <v>46</v>
      </c>
      <c r="C25" s="126"/>
      <c r="D25" s="126"/>
      <c r="E25" s="143"/>
      <c r="F25" s="143"/>
      <c r="G25" s="126"/>
      <c r="H25" s="126"/>
      <c r="I25" s="144" t="s">
        <v>47</v>
      </c>
      <c r="J25" s="134"/>
      <c r="L25" s="55"/>
      <c r="M25" s="55"/>
      <c r="N25" s="55"/>
      <c r="O25" s="55"/>
      <c r="P25" s="55"/>
    </row>
    <row r="26" spans="1:19" x14ac:dyDescent="0.25">
      <c r="A26" s="54"/>
      <c r="B26" s="145" t="s">
        <v>49</v>
      </c>
      <c r="C26" s="55"/>
      <c r="D26" s="55"/>
      <c r="E26" s="16" t="s">
        <v>50</v>
      </c>
      <c r="F26" s="146">
        <f>((E4/(E4-E3))*(E2-E3))</f>
        <v>1781.1217510259919</v>
      </c>
      <c r="G26" t="s">
        <v>75</v>
      </c>
      <c r="H26" s="46"/>
      <c r="I26" s="133"/>
      <c r="J26" s="134"/>
      <c r="L26" s="55"/>
      <c r="M26" s="55"/>
      <c r="N26" s="55"/>
      <c r="O26" s="55"/>
      <c r="P26" s="55"/>
    </row>
    <row r="27" spans="1:19" x14ac:dyDescent="0.25">
      <c r="A27" s="54"/>
      <c r="B27" s="91" t="s">
        <v>51</v>
      </c>
      <c r="H27" s="136"/>
      <c r="I27" s="133" t="s">
        <v>76</v>
      </c>
      <c r="J27" s="134" t="s">
        <v>77</v>
      </c>
      <c r="L27" s="135"/>
      <c r="M27" s="4"/>
      <c r="N27" s="4"/>
      <c r="O27" s="135"/>
      <c r="P27" s="55"/>
    </row>
    <row r="28" spans="1:19" x14ac:dyDescent="0.25">
      <c r="A28" s="77"/>
      <c r="B28" s="58" t="s">
        <v>53</v>
      </c>
      <c r="C28" s="3"/>
      <c r="D28" s="56" t="s">
        <v>39</v>
      </c>
      <c r="E28" s="56" t="s">
        <v>40</v>
      </c>
      <c r="F28" s="56" t="s">
        <v>41</v>
      </c>
      <c r="G28" s="56"/>
      <c r="H28" s="136"/>
      <c r="I28" s="133"/>
      <c r="J28" s="134"/>
      <c r="L28" s="55"/>
      <c r="M28" s="55"/>
      <c r="N28" s="55"/>
      <c r="O28" s="55"/>
      <c r="P28" s="55"/>
    </row>
    <row r="29" spans="1:19" x14ac:dyDescent="0.25">
      <c r="A29" s="77"/>
      <c r="B29" s="94">
        <f>F26</f>
        <v>1781.1217510259919</v>
      </c>
      <c r="C29" s="3" t="s">
        <v>6</v>
      </c>
      <c r="D29" s="95">
        <f>D17</f>
        <v>7.2999999999999995E-2</v>
      </c>
      <c r="E29" s="68">
        <f>B29*D29</f>
        <v>130.02188782489739</v>
      </c>
      <c r="F29" s="68">
        <f>ROUND(E29,2)</f>
        <v>130.02000000000001</v>
      </c>
      <c r="G29" s="56"/>
      <c r="H29" s="136"/>
      <c r="I29" s="133"/>
      <c r="J29" s="134"/>
      <c r="L29" s="109"/>
      <c r="M29" s="55"/>
      <c r="N29" s="4"/>
      <c r="O29" s="55"/>
      <c r="P29" s="55"/>
    </row>
    <row r="30" spans="1:19" x14ac:dyDescent="0.25">
      <c r="A30" s="77"/>
      <c r="B30" s="3"/>
      <c r="C30" s="3" t="s">
        <v>10</v>
      </c>
      <c r="D30" s="95">
        <f>D18</f>
        <v>5.4999999999999997E-3</v>
      </c>
      <c r="E30" s="68">
        <f>B29*D30</f>
        <v>9.7961696306429555</v>
      </c>
      <c r="F30" s="68">
        <f>ROUND(E30,2)</f>
        <v>9.8000000000000007</v>
      </c>
      <c r="G30" s="56"/>
      <c r="H30" s="147">
        <f>SUM(F29:F30)</f>
        <v>139.82000000000002</v>
      </c>
      <c r="I30" s="177">
        <f>H30</f>
        <v>139.82000000000002</v>
      </c>
      <c r="J30" s="181">
        <f>H18-H30</f>
        <v>146.14000000000001</v>
      </c>
      <c r="L30" s="55"/>
      <c r="M30" s="55"/>
      <c r="N30" s="55"/>
      <c r="O30" s="55"/>
      <c r="P30" s="55"/>
    </row>
    <row r="31" spans="1:19" x14ac:dyDescent="0.25">
      <c r="A31" s="77"/>
      <c r="B31" s="3"/>
      <c r="C31" s="3"/>
      <c r="D31" s="3"/>
      <c r="E31" s="56"/>
      <c r="F31" s="56"/>
      <c r="G31" s="56"/>
      <c r="H31" s="136"/>
      <c r="I31" s="148"/>
      <c r="J31" s="149"/>
      <c r="L31" s="55"/>
      <c r="M31" s="55"/>
      <c r="N31" s="55"/>
      <c r="O31" s="55"/>
      <c r="P31" s="55"/>
      <c r="Q31" s="55"/>
      <c r="R31" s="55"/>
      <c r="S31" s="55"/>
    </row>
    <row r="32" spans="1:19" x14ac:dyDescent="0.25">
      <c r="A32" s="77"/>
      <c r="B32" s="3"/>
      <c r="C32" s="74" t="s">
        <v>12</v>
      </c>
      <c r="D32" s="65">
        <f>H4</f>
        <v>9.2999999999999999E-2</v>
      </c>
      <c r="E32" s="68">
        <f>F26*D32</f>
        <v>165.64432284541724</v>
      </c>
      <c r="F32" s="68">
        <f>ROUND(E32,2)</f>
        <v>165.64</v>
      </c>
      <c r="G32" s="56"/>
      <c r="H32" s="147">
        <f>F32</f>
        <v>165.64</v>
      </c>
      <c r="I32" s="178">
        <f>H32</f>
        <v>165.64</v>
      </c>
      <c r="J32" s="182">
        <f>H20-H32</f>
        <v>173.14</v>
      </c>
      <c r="K32" s="67"/>
      <c r="L32" s="55"/>
      <c r="M32" s="55"/>
      <c r="N32" s="55"/>
      <c r="O32" s="55"/>
      <c r="P32" s="55"/>
    </row>
    <row r="33" spans="1:16" x14ac:dyDescent="0.25">
      <c r="A33" s="77"/>
      <c r="B33" s="3"/>
      <c r="C33" s="2" t="s">
        <v>13</v>
      </c>
      <c r="D33" s="65">
        <f>H7</f>
        <v>1.2999999999999999E-2</v>
      </c>
      <c r="E33" s="68">
        <f>F26*D33</f>
        <v>23.154582763337892</v>
      </c>
      <c r="F33" s="68">
        <f>ROUND(E33,2)</f>
        <v>23.15</v>
      </c>
      <c r="G33" s="56"/>
      <c r="H33" s="147">
        <f>F33</f>
        <v>23.15</v>
      </c>
      <c r="I33" s="179">
        <f>H33</f>
        <v>23.15</v>
      </c>
      <c r="J33" s="183">
        <f>H21-H33</f>
        <v>24.21</v>
      </c>
      <c r="K33" s="67"/>
      <c r="L33" s="55"/>
      <c r="M33" s="55"/>
      <c r="N33" s="55"/>
      <c r="O33" s="55"/>
      <c r="P33" s="55"/>
    </row>
    <row r="34" spans="1:16" x14ac:dyDescent="0.25">
      <c r="A34" s="77"/>
      <c r="B34" s="3"/>
      <c r="C34" s="2"/>
      <c r="D34" s="100"/>
      <c r="E34" s="82">
        <f>F26*D34</f>
        <v>0</v>
      </c>
      <c r="F34" s="82">
        <f>ROUND(E34,2)</f>
        <v>0</v>
      </c>
      <c r="G34" s="56"/>
      <c r="H34" s="150">
        <f>F34</f>
        <v>0</v>
      </c>
      <c r="I34" s="151"/>
      <c r="J34" s="184"/>
      <c r="L34" s="55"/>
      <c r="M34" s="55"/>
      <c r="N34" s="55"/>
      <c r="O34" s="55"/>
      <c r="P34" s="55"/>
    </row>
    <row r="35" spans="1:16" x14ac:dyDescent="0.25">
      <c r="A35" s="77"/>
      <c r="B35" s="3" t="s">
        <v>68</v>
      </c>
      <c r="C35" s="152" t="s">
        <v>69</v>
      </c>
      <c r="D35" s="153">
        <v>2.1999999999999999E-2</v>
      </c>
      <c r="E35" s="154">
        <f>F26*D35</f>
        <v>39.184678522571822</v>
      </c>
      <c r="F35" s="154">
        <f>ROUND(E35,2)</f>
        <v>39.18</v>
      </c>
      <c r="G35" s="155"/>
      <c r="H35" s="156">
        <f>D35*F26</f>
        <v>39.184678522571822</v>
      </c>
      <c r="I35" s="157"/>
      <c r="J35" s="185"/>
    </row>
    <row r="36" spans="1:16" x14ac:dyDescent="0.25">
      <c r="A36" s="158"/>
      <c r="B36" s="159" t="s">
        <v>54</v>
      </c>
      <c r="C36" s="160" t="s">
        <v>62</v>
      </c>
      <c r="D36" s="161">
        <v>-0.01</v>
      </c>
      <c r="E36" s="172" t="s">
        <v>78</v>
      </c>
      <c r="F36" s="172"/>
      <c r="G36" s="173"/>
      <c r="H36" s="174">
        <f>(D36*F26)</f>
        <v>-17.811217510259919</v>
      </c>
      <c r="I36" s="180">
        <f>SUM(H35:H36)</f>
        <v>21.373461012311903</v>
      </c>
      <c r="J36" s="181">
        <f>H22-H35</f>
        <v>22.73532147742818</v>
      </c>
      <c r="L36" s="165" t="s">
        <v>71</v>
      </c>
      <c r="N36" s="67"/>
    </row>
    <row r="37" spans="1:16" x14ac:dyDescent="0.25">
      <c r="B37" s="3"/>
      <c r="C37" s="166" t="s">
        <v>72</v>
      </c>
      <c r="F37" s="56"/>
      <c r="G37" s="56"/>
      <c r="H37" s="56"/>
      <c r="I37" s="7"/>
      <c r="L37" s="165"/>
    </row>
    <row r="38" spans="1:16" x14ac:dyDescent="0.25">
      <c r="A38" s="67"/>
      <c r="B38" s="3"/>
      <c r="C38" s="167" t="s">
        <v>22</v>
      </c>
      <c r="D38" s="168"/>
      <c r="E38" s="56"/>
      <c r="F38" s="7"/>
      <c r="G38" s="56"/>
      <c r="H38" s="68"/>
      <c r="I38" s="106"/>
    </row>
    <row r="39" spans="1:16" ht="17.25" x14ac:dyDescent="0.4">
      <c r="A39" s="169"/>
      <c r="B39" s="3"/>
      <c r="C39" s="23" t="s">
        <v>22</v>
      </c>
      <c r="D39" s="29">
        <v>-2.5000000000000001E-3</v>
      </c>
      <c r="E39" s="25" t="s">
        <v>23</v>
      </c>
      <c r="F39" s="7"/>
      <c r="G39" s="56"/>
      <c r="H39" s="68"/>
      <c r="I39" s="105"/>
    </row>
    <row r="40" spans="1:16" x14ac:dyDescent="0.25">
      <c r="A40" s="67"/>
      <c r="B40" s="3"/>
      <c r="C40" s="28" t="s">
        <v>22</v>
      </c>
      <c r="D40" s="29">
        <v>-5.0000000000000001E-3</v>
      </c>
      <c r="E40" s="30" t="s">
        <v>27</v>
      </c>
      <c r="F40" s="7"/>
      <c r="G40" s="56"/>
      <c r="H40" s="68"/>
      <c r="I40" s="106"/>
    </row>
    <row r="41" spans="1:16" x14ac:dyDescent="0.25">
      <c r="B41" s="3"/>
      <c r="C41" s="28" t="s">
        <v>22</v>
      </c>
      <c r="D41" s="29">
        <v>-7.4999999999999997E-3</v>
      </c>
      <c r="E41" s="30" t="s">
        <v>28</v>
      </c>
      <c r="F41" s="56"/>
      <c r="G41" s="56"/>
      <c r="H41" s="56"/>
      <c r="I41" s="7"/>
    </row>
    <row r="42" spans="1:16" x14ac:dyDescent="0.25">
      <c r="C42" s="31" t="s">
        <v>22</v>
      </c>
      <c r="D42" s="32">
        <v>-0.01</v>
      </c>
      <c r="E42" s="33" t="s">
        <v>29</v>
      </c>
    </row>
  </sheetData>
  <pageMargins left="0.7" right="0.7" top="0.78740157499999996" bottom="0.78740157499999996" header="0.3" footer="0.3"/>
  <pageSetup paperSize="9" orientation="portrait" r:id="rId1"/>
  <headerFooter>
    <oddHeader xml:space="preserve">&amp;C
</oddHeader>
  </headerFooter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ab 2024 mit Kinder</vt:lpstr>
      <vt:lpstr>ab 2024 ohne Kinder</vt:lpstr>
      <vt:lpstr>ab 2024 Sachsen ohne Kinder</vt:lpstr>
      <vt:lpstr>ab 2024 Sachen mit Kinder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Siebenlist Monika</dc:creator>
  <cp:lastModifiedBy>Siebenlist Monika</cp:lastModifiedBy>
  <dcterms:created xsi:type="dcterms:W3CDTF">2024-01-05T09:54:11Z</dcterms:created>
  <dcterms:modified xsi:type="dcterms:W3CDTF">2024-01-05T13:43:22Z</dcterms:modified>
</cp:coreProperties>
</file>